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trickbayeux/Documents/2 - Observatoire/DATA/2026/scolaires/"/>
    </mc:Choice>
  </mc:AlternateContent>
  <xr:revisionPtr revIDLastSave="0" documentId="13_ncr:1_{69132D2E-71FC-8A42-94CF-4AB63C1DF6A1}" xr6:coauthVersionLast="47" xr6:coauthVersionMax="47" xr10:uidLastSave="{00000000-0000-0000-0000-000000000000}"/>
  <bookViews>
    <workbookView xWindow="8780" yWindow="500" windowWidth="18540" windowHeight="19840" activeTab="1" xr2:uid="{1DD1812C-F609-F849-9608-F1E671932C19}"/>
  </bookViews>
  <sheets>
    <sheet name="besoins scolaires salle" sheetId="1" r:id="rId1"/>
    <sheet name="besoins scolaires piscin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2" l="1"/>
  <c r="B42" i="2" s="1"/>
  <c r="C25" i="2"/>
  <c r="J25" i="2" s="1"/>
  <c r="H50" i="2" s="1"/>
  <c r="B23" i="2"/>
  <c r="K23" i="2" s="1"/>
  <c r="M23" i="2" s="1"/>
  <c r="B22" i="2"/>
  <c r="J22" i="2" s="1"/>
  <c r="G50" i="2" s="1"/>
  <c r="C19" i="2"/>
  <c r="B19" i="2"/>
  <c r="C18" i="2"/>
  <c r="J18" i="2" s="1"/>
  <c r="F50" i="2" s="1"/>
  <c r="C14" i="2"/>
  <c r="B14" i="2"/>
  <c r="G34" i="2" s="1"/>
  <c r="C13" i="2"/>
  <c r="B13" i="2"/>
  <c r="C10" i="2"/>
  <c r="B10" i="2"/>
  <c r="D34" i="2" s="1"/>
  <c r="C9" i="2"/>
  <c r="K9" i="2" s="1"/>
  <c r="B5" i="2"/>
  <c r="E30" i="2" s="1"/>
  <c r="K4" i="2"/>
  <c r="B52" i="2" s="1"/>
  <c r="J4" i="2"/>
  <c r="B50" i="2" s="1"/>
  <c r="J13" i="2" l="1"/>
  <c r="E50" i="2" s="1"/>
  <c r="D40" i="2"/>
  <c r="C41" i="2" s="1"/>
  <c r="J9" i="2"/>
  <c r="D50" i="2" s="1"/>
  <c r="I50" i="2" s="1"/>
  <c r="C33" i="2"/>
  <c r="D38" i="2"/>
  <c r="D42" i="2" s="1"/>
  <c r="C35" i="2"/>
  <c r="J34" i="2"/>
  <c r="G40" i="2"/>
  <c r="H30" i="2"/>
  <c r="E42" i="2"/>
  <c r="F31" i="2"/>
  <c r="D52" i="2"/>
  <c r="C31" i="2"/>
  <c r="G38" i="2"/>
  <c r="J38" i="2" s="1"/>
  <c r="M4" i="2"/>
  <c r="B51" i="2" s="1"/>
  <c r="M9" i="2"/>
  <c r="K13" i="2"/>
  <c r="K18" i="2"/>
  <c r="K22" i="2"/>
  <c r="K25" i="2"/>
  <c r="C37" i="2"/>
  <c r="F33" i="2"/>
  <c r="J5" i="2"/>
  <c r="C50" i="2" s="1"/>
  <c r="J50" i="2" s="1"/>
  <c r="F37" i="2"/>
  <c r="K5" i="2"/>
  <c r="K10" i="2"/>
  <c r="M10" i="2" s="1"/>
  <c r="K14" i="2"/>
  <c r="M14" i="2" s="1"/>
  <c r="K19" i="2"/>
  <c r="M19" i="2" s="1"/>
  <c r="I31" i="2" l="1"/>
  <c r="H42" i="2"/>
  <c r="I33" i="2"/>
  <c r="I35" i="2" s="1"/>
  <c r="F35" i="2"/>
  <c r="M25" i="2"/>
  <c r="H51" i="2" s="1"/>
  <c r="H52" i="2"/>
  <c r="M18" i="2"/>
  <c r="F51" i="2" s="1"/>
  <c r="F52" i="2"/>
  <c r="I52" i="2" s="1"/>
  <c r="C42" i="2"/>
  <c r="C44" i="2" s="1"/>
  <c r="C46" i="2" s="1"/>
  <c r="C39" i="2"/>
  <c r="M5" i="2"/>
  <c r="C51" i="2" s="1"/>
  <c r="C52" i="2"/>
  <c r="M13" i="2"/>
  <c r="E51" i="2" s="1"/>
  <c r="E52" i="2"/>
  <c r="M22" i="2"/>
  <c r="G51" i="2" s="1"/>
  <c r="G52" i="2"/>
  <c r="J40" i="2"/>
  <c r="F41" i="2"/>
  <c r="G42" i="2"/>
  <c r="F42" i="2"/>
  <c r="F44" i="2" s="1"/>
  <c r="F46" i="2" s="1"/>
  <c r="I37" i="2"/>
  <c r="F39" i="2"/>
  <c r="D51" i="2"/>
  <c r="I51" i="2" l="1"/>
  <c r="J52" i="2"/>
  <c r="I42" i="2"/>
  <c r="I39" i="2"/>
  <c r="J51" i="2"/>
  <c r="J42" i="2"/>
  <c r="I44" i="2" s="1"/>
  <c r="I46" i="2" s="1"/>
  <c r="I41" i="2"/>
  <c r="O6" i="1" l="1"/>
  <c r="O7" i="1"/>
  <c r="O8" i="1"/>
  <c r="O5" i="1"/>
  <c r="H8" i="1"/>
  <c r="H7" i="1"/>
  <c r="H6" i="1"/>
  <c r="H5" i="1"/>
  <c r="G8" i="1"/>
  <c r="J8" i="1" s="1"/>
  <c r="G7" i="1"/>
  <c r="J7" i="1" s="1"/>
  <c r="L7" i="1" s="1"/>
  <c r="G6" i="1"/>
  <c r="G5" i="1"/>
  <c r="J6" i="1"/>
  <c r="L6" i="1" s="1"/>
  <c r="E6" i="1"/>
  <c r="E7" i="1"/>
  <c r="E8" i="1"/>
  <c r="E5" i="1"/>
  <c r="B9" i="1"/>
  <c r="C8" i="1" s="1"/>
  <c r="O9" i="1" l="1"/>
  <c r="L8" i="1"/>
  <c r="M6" i="1"/>
  <c r="M8" i="1"/>
  <c r="M7" i="1"/>
  <c r="J5" i="1"/>
  <c r="L5" i="1" s="1"/>
  <c r="M5" i="1" s="1"/>
  <c r="K7" i="1"/>
  <c r="K6" i="1"/>
  <c r="C5" i="1"/>
  <c r="C7" i="1"/>
  <c r="C6" i="1"/>
  <c r="K8" i="1"/>
  <c r="K5" i="1" l="1"/>
  <c r="K9" i="1"/>
  <c r="M9" i="1"/>
  <c r="C9" i="1"/>
</calcChain>
</file>

<file path=xl/sharedStrings.xml><?xml version="1.0" encoding="utf-8"?>
<sst xmlns="http://schemas.openxmlformats.org/spreadsheetml/2006/main" count="97" uniqueCount="65">
  <si>
    <t>%</t>
  </si>
  <si>
    <t xml:space="preserve">moyenne par classe </t>
  </si>
  <si>
    <t xml:space="preserve">nb classes </t>
  </si>
  <si>
    <t xml:space="preserve">nb heure EPS par classe  </t>
  </si>
  <si>
    <t xml:space="preserve">hypothèse besoin d'un structure couverte type gymnase </t>
  </si>
  <si>
    <t xml:space="preserve">premier degré </t>
  </si>
  <si>
    <t xml:space="preserve">Total </t>
  </si>
  <si>
    <t xml:space="preserve">Niveaux </t>
  </si>
  <si>
    <t>Maternelle (pré-élémentaire)</t>
  </si>
  <si>
    <t xml:space="preserve">Primaire (élémentaire) </t>
  </si>
  <si>
    <t xml:space="preserve">collèges </t>
  </si>
  <si>
    <t xml:space="preserve">lycées </t>
  </si>
  <si>
    <t xml:space="preserve">effectifs </t>
  </si>
  <si>
    <t xml:space="preserve">Nombre d'heure programation  par semaine / planning école </t>
  </si>
  <si>
    <t xml:space="preserve">Nombre de classe accueillie par structure et par semaine </t>
  </si>
  <si>
    <t xml:space="preserve">Besoin d'équipement (base gymnase) </t>
  </si>
  <si>
    <t xml:space="preserve">besoin m2 de plan d'eau </t>
  </si>
  <si>
    <t xml:space="preserve">m2 de plan d'eau / élève </t>
  </si>
  <si>
    <t xml:space="preserve">total </t>
  </si>
  <si>
    <t>Effectif total</t>
  </si>
  <si>
    <t>Classes</t>
  </si>
  <si>
    <t>Cycles</t>
  </si>
  <si>
    <t>Part de</t>
  </si>
  <si>
    <t>Surface / élève</t>
  </si>
  <si>
    <t>Vol horaire</t>
  </si>
  <si>
    <t>Nombre moyens d'enfants par classe</t>
    <phoneticPr fontId="0" type="noConversion"/>
  </si>
  <si>
    <t>nombre de  classes</t>
  </si>
  <si>
    <t>nombre de créneaux classe</t>
  </si>
  <si>
    <t>nb d'unités bassin par classe</t>
  </si>
  <si>
    <t xml:space="preserve">besoins d'unités bassin </t>
  </si>
  <si>
    <t>natation</t>
  </si>
  <si>
    <t>durée/an</t>
  </si>
  <si>
    <t xml:space="preserve"> non nageurs</t>
  </si>
  <si>
    <t>nageurs</t>
  </si>
  <si>
    <t xml:space="preserve">m2 </t>
  </si>
  <si>
    <t>hebdo</t>
  </si>
  <si>
    <t>Préélémentaire</t>
    <phoneticPr fontId="0" type="noConversion"/>
  </si>
  <si>
    <t>Hypothèse Basse</t>
  </si>
  <si>
    <t>Hypothèse Haute</t>
  </si>
  <si>
    <t>Élémentaire*</t>
    <phoneticPr fontId="0" type="noConversion"/>
  </si>
  <si>
    <t>non nageur</t>
  </si>
  <si>
    <t>nageur</t>
  </si>
  <si>
    <t>Collège</t>
  </si>
  <si>
    <t>Lycée</t>
    <phoneticPr fontId="0" type="noConversion"/>
  </si>
  <si>
    <t>Hypothèse Moyenne</t>
  </si>
  <si>
    <t>Profondeurs</t>
  </si>
  <si>
    <t>&lt; 0,80 m</t>
  </si>
  <si>
    <t>&gt; 0,80;1,30 &lt;</t>
  </si>
  <si>
    <t>&gt; 1,30 m</t>
  </si>
  <si>
    <t>Préélémentaire</t>
  </si>
  <si>
    <t xml:space="preserve">Élémentaire </t>
  </si>
  <si>
    <t>Lycée</t>
  </si>
  <si>
    <t>total m2 de plan d'eau</t>
  </si>
  <si>
    <t>Total</t>
  </si>
  <si>
    <t>Majoration 20%</t>
  </si>
  <si>
    <t>Ecole maternelle</t>
  </si>
  <si>
    <t>Ecole Elémentaire</t>
  </si>
  <si>
    <t xml:space="preserve">Collège </t>
  </si>
  <si>
    <t>Hyp Basse</t>
  </si>
  <si>
    <t>Hyp Haute</t>
  </si>
  <si>
    <t xml:space="preserve">Nombre de classes </t>
  </si>
  <si>
    <t xml:space="preserve">Nombre d'unités bassin </t>
  </si>
  <si>
    <t xml:space="preserve">créneaux classe </t>
  </si>
  <si>
    <t xml:space="preserve">Hypothèse basse </t>
  </si>
  <si>
    <t xml:space="preserve">Hypothèse haute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</si>
</sst>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)_ ;_ * \(#,##0.00\)_ ;_ * &quot;-&quot;??_)_ ;_ @_ "/>
    <numFmt numFmtId="164" formatCode="0.0%"/>
    <numFmt numFmtId="165" formatCode="0.0"/>
    <numFmt numFmtId="166" formatCode="0.000"/>
    <numFmt numFmtId="167" formatCode="#,##0.0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Helvetica Neue"/>
      <family val="2"/>
    </font>
    <font>
      <b/>
      <sz val="9"/>
      <color theme="0"/>
      <name val="Helvetica Neue"/>
      <family val="2"/>
    </font>
    <font>
      <b/>
      <sz val="10"/>
      <color theme="0"/>
      <name val="Helvetica Neue"/>
      <family val="2"/>
    </font>
    <font>
      <b/>
      <sz val="10"/>
      <color theme="0"/>
      <name val="Arial"/>
      <family val="2"/>
    </font>
    <font>
      <b/>
      <sz val="10"/>
      <name val="Helvetica Neue"/>
      <family val="2"/>
    </font>
    <font>
      <sz val="10"/>
      <name val="Helvetica Neue"/>
      <family val="2"/>
    </font>
    <font>
      <i/>
      <u/>
      <sz val="10"/>
      <name val="Helvetica Neue"/>
      <family val="2"/>
    </font>
    <font>
      <sz val="10"/>
      <color indexed="10"/>
      <name val="Helvetica Neue"/>
      <family val="2"/>
    </font>
    <font>
      <sz val="9"/>
      <color theme="0"/>
      <name val="Helvetica Neue"/>
      <family val="2"/>
    </font>
    <font>
      <b/>
      <sz val="11"/>
      <name val="Helvetica Neue"/>
      <family val="2"/>
    </font>
    <font>
      <sz val="11"/>
      <name val="Helvetica Neue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13"/>
        <bgColor indexed="64"/>
      </patternFill>
    </fill>
    <fill>
      <patternFill patternType="lightUp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1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9" fontId="0" fillId="0" borderId="1" xfId="0" applyNumberForma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right"/>
    </xf>
    <xf numFmtId="164" fontId="0" fillId="0" borderId="1" xfId="1" applyNumberFormat="1" applyFont="1" applyBorder="1"/>
    <xf numFmtId="165" fontId="0" fillId="0" borderId="1" xfId="0" applyNumberFormat="1" applyBorder="1" applyAlignment="1">
      <alignment horizontal="left" indent="3"/>
    </xf>
    <xf numFmtId="2" fontId="0" fillId="0" borderId="1" xfId="0" applyNumberFormat="1" applyBorder="1"/>
    <xf numFmtId="164" fontId="0" fillId="0" borderId="1" xfId="0" applyNumberFormat="1" applyBorder="1"/>
    <xf numFmtId="9" fontId="0" fillId="0" borderId="0" xfId="0" applyNumberFormat="1"/>
    <xf numFmtId="9" fontId="0" fillId="0" borderId="1" xfId="0" applyNumberFormat="1" applyBorder="1"/>
    <xf numFmtId="0" fontId="2" fillId="2" borderId="1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0" fillId="3" borderId="1" xfId="0" applyFill="1" applyBorder="1"/>
    <xf numFmtId="2" fontId="3" fillId="4" borderId="0" xfId="0" applyNumberFormat="1" applyFont="1" applyFill="1"/>
    <xf numFmtId="2" fontId="0" fillId="0" borderId="2" xfId="0" applyNumberFormat="1" applyBorder="1"/>
    <xf numFmtId="0" fontId="2" fillId="2" borderId="6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2" fontId="3" fillId="0" borderId="1" xfId="0" applyNumberFormat="1" applyFont="1" applyBorder="1"/>
    <xf numFmtId="2" fontId="3" fillId="4" borderId="1" xfId="0" applyNumberFormat="1" applyFont="1" applyFill="1" applyBorder="1"/>
    <xf numFmtId="166" fontId="1" fillId="0" borderId="1" xfId="2" applyNumberFormat="1" applyBorder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4" fillId="5" borderId="6" xfId="2" applyFont="1" applyFill="1" applyBorder="1" applyAlignment="1">
      <alignment wrapText="1"/>
    </xf>
    <xf numFmtId="0" fontId="5" fillId="5" borderId="6" xfId="2" applyFont="1" applyFill="1" applyBorder="1" applyAlignment="1">
      <alignment horizontal="center" vertical="top"/>
    </xf>
    <xf numFmtId="12" fontId="5" fillId="5" borderId="6" xfId="2" applyNumberFormat="1" applyFont="1" applyFill="1" applyBorder="1" applyAlignment="1">
      <alignment horizontal="center"/>
    </xf>
    <xf numFmtId="0" fontId="5" fillId="5" borderId="6" xfId="2" applyFont="1" applyFill="1" applyBorder="1" applyAlignment="1">
      <alignment horizontal="center"/>
    </xf>
    <xf numFmtId="0" fontId="5" fillId="5" borderId="1" xfId="2" applyFont="1" applyFill="1" applyBorder="1" applyAlignment="1">
      <alignment horizontal="center"/>
    </xf>
    <xf numFmtId="0" fontId="6" fillId="5" borderId="1" xfId="2" applyFont="1" applyFill="1" applyBorder="1" applyAlignment="1">
      <alignment wrapText="1"/>
    </xf>
    <xf numFmtId="0" fontId="5" fillId="5" borderId="1" xfId="2" applyFont="1" applyFill="1" applyBorder="1" applyAlignment="1">
      <alignment horizontal="center" wrapText="1"/>
    </xf>
    <xf numFmtId="0" fontId="5" fillId="5" borderId="1" xfId="2" applyFont="1" applyFill="1" applyBorder="1" applyAlignment="1">
      <alignment horizontal="center" wrapText="1"/>
    </xf>
    <xf numFmtId="0" fontId="6" fillId="5" borderId="7" xfId="2" applyFont="1" applyFill="1" applyBorder="1" applyAlignment="1">
      <alignment wrapText="1"/>
    </xf>
    <xf numFmtId="0" fontId="5" fillId="5" borderId="7" xfId="2" applyFont="1" applyFill="1" applyBorder="1" applyAlignment="1">
      <alignment horizontal="center" vertical="top"/>
    </xf>
    <xf numFmtId="0" fontId="5" fillId="5" borderId="7" xfId="2" applyFont="1" applyFill="1" applyBorder="1" applyAlignment="1">
      <alignment horizontal="center"/>
    </xf>
    <xf numFmtId="0" fontId="7" fillId="5" borderId="1" xfId="2" applyFont="1" applyFill="1" applyBorder="1"/>
    <xf numFmtId="0" fontId="7" fillId="5" borderId="1" xfId="2" applyFont="1" applyFill="1" applyBorder="1"/>
    <xf numFmtId="0" fontId="8" fillId="0" borderId="8" xfId="2" applyFont="1" applyBorder="1" applyAlignment="1">
      <alignment horizontal="left"/>
    </xf>
    <xf numFmtId="0" fontId="9" fillId="0" borderId="6" xfId="2" applyFont="1" applyBorder="1"/>
    <xf numFmtId="0" fontId="9" fillId="0" borderId="9" xfId="2" applyFont="1" applyBorder="1"/>
    <xf numFmtId="0" fontId="9" fillId="0" borderId="10" xfId="2" applyFont="1" applyBorder="1"/>
    <xf numFmtId="0" fontId="10" fillId="0" borderId="4" xfId="2" applyFont="1" applyBorder="1"/>
    <xf numFmtId="1" fontId="11" fillId="6" borderId="10" xfId="2" applyNumberFormat="1" applyFont="1" applyFill="1" applyBorder="1"/>
    <xf numFmtId="12" fontId="9" fillId="0" borderId="7" xfId="2" applyNumberFormat="1" applyFont="1" applyBorder="1"/>
    <xf numFmtId="12" fontId="9" fillId="0" borderId="0" xfId="2" applyNumberFormat="1" applyFont="1"/>
    <xf numFmtId="12" fontId="9" fillId="0" borderId="10" xfId="2" applyNumberFormat="1" applyFont="1" applyBorder="1"/>
    <xf numFmtId="0" fontId="10" fillId="0" borderId="11" xfId="2" applyFont="1" applyBorder="1"/>
    <xf numFmtId="1" fontId="9" fillId="0" borderId="7" xfId="2" applyNumberFormat="1" applyFont="1" applyBorder="1"/>
    <xf numFmtId="12" fontId="9" fillId="0" borderId="12" xfId="2" applyNumberFormat="1" applyFont="1" applyBorder="1"/>
    <xf numFmtId="0" fontId="9" fillId="0" borderId="7" xfId="2" applyFont="1" applyBorder="1"/>
    <xf numFmtId="0" fontId="8" fillId="0" borderId="0" xfId="2" applyFont="1"/>
    <xf numFmtId="1" fontId="9" fillId="0" borderId="0" xfId="2" applyNumberFormat="1" applyFont="1"/>
    <xf numFmtId="0" fontId="9" fillId="0" borderId="0" xfId="2" applyFont="1"/>
    <xf numFmtId="0" fontId="8" fillId="0" borderId="6" xfId="2" applyFont="1" applyBorder="1" applyAlignment="1">
      <alignment horizontal="left"/>
    </xf>
    <xf numFmtId="1" fontId="9" fillId="0" borderId="6" xfId="2" applyNumberFormat="1" applyFont="1" applyBorder="1"/>
    <xf numFmtId="12" fontId="9" fillId="0" borderId="6" xfId="2" applyNumberFormat="1" applyFont="1" applyBorder="1"/>
    <xf numFmtId="12" fontId="9" fillId="0" borderId="13" xfId="2" applyNumberFormat="1" applyFont="1" applyBorder="1"/>
    <xf numFmtId="0" fontId="10" fillId="0" borderId="10" xfId="2" applyFont="1" applyBorder="1"/>
    <xf numFmtId="1" fontId="9" fillId="0" borderId="10" xfId="2" applyNumberFormat="1" applyFont="1" applyBorder="1"/>
    <xf numFmtId="12" fontId="9" fillId="0" borderId="14" xfId="2" applyNumberFormat="1" applyFont="1" applyBorder="1"/>
    <xf numFmtId="12" fontId="9" fillId="0" borderId="15" xfId="2" applyNumberFormat="1" applyFont="1" applyBorder="1"/>
    <xf numFmtId="0" fontId="8" fillId="0" borderId="6" xfId="2" applyFont="1" applyBorder="1"/>
    <xf numFmtId="1" fontId="9" fillId="0" borderId="8" xfId="2" applyNumberFormat="1" applyFont="1" applyBorder="1"/>
    <xf numFmtId="12" fontId="9" fillId="0" borderId="9" xfId="2" applyNumberFormat="1" applyFont="1" applyBorder="1"/>
    <xf numFmtId="1" fontId="9" fillId="0" borderId="4" xfId="2" applyNumberFormat="1" applyFont="1" applyBorder="1"/>
    <xf numFmtId="1" fontId="11" fillId="6" borderId="4" xfId="2" applyNumberFormat="1" applyFont="1" applyFill="1" applyBorder="1"/>
    <xf numFmtId="0" fontId="10" fillId="0" borderId="6" xfId="2" applyFont="1" applyBorder="1"/>
    <xf numFmtId="0" fontId="8" fillId="0" borderId="1" xfId="2" applyFont="1" applyBorder="1"/>
    <xf numFmtId="1" fontId="11" fillId="6" borderId="1" xfId="2" applyNumberFormat="1" applyFont="1" applyFill="1" applyBorder="1"/>
    <xf numFmtId="12" fontId="9" fillId="0" borderId="1" xfId="2" applyNumberFormat="1" applyFont="1" applyBorder="1"/>
    <xf numFmtId="0" fontId="9" fillId="0" borderId="1" xfId="2" applyFont="1" applyBorder="1"/>
    <xf numFmtId="1" fontId="1" fillId="0" borderId="1" xfId="2" applyNumberFormat="1" applyBorder="1"/>
    <xf numFmtId="0" fontId="1" fillId="0" borderId="0" xfId="2"/>
    <xf numFmtId="0" fontId="8" fillId="0" borderId="0" xfId="2" applyFont="1" applyAlignment="1">
      <alignment horizontal="left"/>
    </xf>
    <xf numFmtId="4" fontId="8" fillId="0" borderId="0" xfId="2" applyNumberFormat="1" applyFont="1" applyAlignment="1">
      <alignment horizontal="centerContinuous"/>
    </xf>
    <xf numFmtId="4" fontId="9" fillId="0" borderId="0" xfId="2" applyNumberFormat="1" applyFont="1" applyAlignment="1">
      <alignment horizontal="centerContinuous"/>
    </xf>
    <xf numFmtId="0" fontId="8" fillId="0" borderId="0" xfId="2" applyFont="1" applyAlignment="1">
      <alignment horizontal="centerContinuous"/>
    </xf>
    <xf numFmtId="0" fontId="6" fillId="5" borderId="8" xfId="2" applyFont="1" applyFill="1" applyBorder="1" applyAlignment="1">
      <alignment horizontal="left"/>
    </xf>
    <xf numFmtId="0" fontId="4" fillId="5" borderId="11" xfId="2" applyFont="1" applyFill="1" applyBorder="1" applyAlignment="1">
      <alignment horizontal="center"/>
    </xf>
    <xf numFmtId="0" fontId="12" fillId="5" borderId="19" xfId="2" applyFont="1" applyFill="1" applyBorder="1" applyAlignment="1">
      <alignment horizontal="center"/>
    </xf>
    <xf numFmtId="4" fontId="12" fillId="5" borderId="7" xfId="2" applyNumberFormat="1" applyFont="1" applyFill="1" applyBorder="1" applyAlignment="1">
      <alignment horizontal="center"/>
    </xf>
    <xf numFmtId="4" fontId="12" fillId="5" borderId="20" xfId="2" applyNumberFormat="1" applyFont="1" applyFill="1" applyBorder="1" applyAlignment="1">
      <alignment horizontal="center"/>
    </xf>
    <xf numFmtId="0" fontId="8" fillId="0" borderId="2" xfId="2" applyFont="1" applyBorder="1" applyAlignment="1">
      <alignment horizontal="left"/>
    </xf>
    <xf numFmtId="4" fontId="9" fillId="0" borderId="21" xfId="2" applyNumberFormat="1" applyFont="1" applyBorder="1"/>
    <xf numFmtId="4" fontId="9" fillId="7" borderId="22" xfId="2" applyNumberFormat="1" applyFont="1" applyFill="1" applyBorder="1" applyAlignment="1">
      <alignment horizontal="center"/>
    </xf>
    <xf numFmtId="4" fontId="9" fillId="7" borderId="23" xfId="2" applyNumberFormat="1" applyFont="1" applyFill="1" applyBorder="1"/>
    <xf numFmtId="4" fontId="9" fillId="7" borderId="22" xfId="2" applyNumberFormat="1" applyFont="1" applyFill="1" applyBorder="1"/>
    <xf numFmtId="4" fontId="9" fillId="0" borderId="0" xfId="2" applyNumberFormat="1" applyFont="1"/>
    <xf numFmtId="4" fontId="9" fillId="0" borderId="0" xfId="2" applyNumberFormat="1" applyFont="1" applyAlignment="1">
      <alignment horizontal="center"/>
    </xf>
    <xf numFmtId="4" fontId="9" fillId="7" borderId="16" xfId="2" applyNumberFormat="1" applyFont="1" applyFill="1" applyBorder="1"/>
    <xf numFmtId="4" fontId="9" fillId="0" borderId="17" xfId="2" applyNumberFormat="1" applyFont="1" applyBorder="1" applyAlignment="1">
      <alignment horizontal="center"/>
    </xf>
    <xf numFmtId="4" fontId="9" fillId="0" borderId="18" xfId="2" applyNumberFormat="1" applyFont="1" applyBorder="1"/>
    <xf numFmtId="0" fontId="9" fillId="7" borderId="16" xfId="2" applyFont="1" applyFill="1" applyBorder="1"/>
    <xf numFmtId="4" fontId="9" fillId="0" borderId="17" xfId="2" applyNumberFormat="1" applyFont="1" applyBorder="1"/>
    <xf numFmtId="0" fontId="9" fillId="0" borderId="4" xfId="2" applyFont="1" applyBorder="1"/>
    <xf numFmtId="4" fontId="9" fillId="7" borderId="24" xfId="2" applyNumberFormat="1" applyFont="1" applyFill="1" applyBorder="1"/>
    <xf numFmtId="4" fontId="9" fillId="0" borderId="10" xfId="2" applyNumberFormat="1" applyFont="1" applyBorder="1" applyAlignment="1">
      <alignment horizontal="center"/>
    </xf>
    <xf numFmtId="4" fontId="9" fillId="0" borderId="25" xfId="2" applyNumberFormat="1" applyFont="1" applyBorder="1"/>
    <xf numFmtId="0" fontId="9" fillId="7" borderId="24" xfId="2" applyFont="1" applyFill="1" applyBorder="1"/>
    <xf numFmtId="0" fontId="9" fillId="0" borderId="11" xfId="2" applyFont="1" applyBorder="1"/>
    <xf numFmtId="4" fontId="9" fillId="7" borderId="26" xfId="2" applyNumberFormat="1" applyFont="1" applyFill="1" applyBorder="1"/>
    <xf numFmtId="4" fontId="9" fillId="0" borderId="27" xfId="2" applyNumberFormat="1" applyFont="1" applyBorder="1" applyAlignment="1">
      <alignment horizontal="center"/>
    </xf>
    <xf numFmtId="4" fontId="9" fillId="0" borderId="28" xfId="2" applyNumberFormat="1" applyFont="1" applyBorder="1"/>
    <xf numFmtId="0" fontId="9" fillId="7" borderId="26" xfId="2" applyFont="1" applyFill="1" applyBorder="1"/>
    <xf numFmtId="0" fontId="9" fillId="0" borderId="29" xfId="2" applyFont="1" applyBorder="1"/>
    <xf numFmtId="4" fontId="9" fillId="0" borderId="29" xfId="2" applyNumberFormat="1" applyFont="1" applyBorder="1"/>
    <xf numFmtId="0" fontId="8" fillId="0" borderId="8" xfId="2" applyFont="1" applyBorder="1"/>
    <xf numFmtId="4" fontId="9" fillId="0" borderId="10" xfId="2" applyNumberFormat="1" applyFont="1" applyBorder="1"/>
    <xf numFmtId="4" fontId="9" fillId="0" borderId="27" xfId="2" applyNumberFormat="1" applyFont="1" applyBorder="1"/>
    <xf numFmtId="0" fontId="8" fillId="0" borderId="2" xfId="2" applyFont="1" applyBorder="1"/>
    <xf numFmtId="4" fontId="9" fillId="7" borderId="30" xfId="2" applyNumberFormat="1" applyFont="1" applyFill="1" applyBorder="1"/>
    <xf numFmtId="4" fontId="9" fillId="7" borderId="31" xfId="2" applyNumberFormat="1" applyFont="1" applyFill="1" applyBorder="1" applyAlignment="1">
      <alignment horizontal="center"/>
    </xf>
    <xf numFmtId="4" fontId="9" fillId="0" borderId="32" xfId="2" applyNumberFormat="1" applyFont="1" applyBorder="1"/>
    <xf numFmtId="0" fontId="9" fillId="7" borderId="30" xfId="2" applyFont="1" applyFill="1" applyBorder="1"/>
    <xf numFmtId="4" fontId="9" fillId="7" borderId="31" xfId="2" applyNumberFormat="1" applyFont="1" applyFill="1" applyBorder="1"/>
    <xf numFmtId="0" fontId="8" fillId="0" borderId="2" xfId="2" applyFont="1" applyBorder="1" applyAlignment="1">
      <alignment wrapText="1"/>
    </xf>
    <xf numFmtId="4" fontId="8" fillId="0" borderId="31" xfId="2" applyNumberFormat="1" applyFont="1" applyBorder="1"/>
    <xf numFmtId="0" fontId="13" fillId="8" borderId="33" xfId="2" applyFont="1" applyFill="1" applyBorder="1" applyAlignment="1">
      <alignment horizontal="right"/>
    </xf>
    <xf numFmtId="4" fontId="13" fillId="8" borderId="29" xfId="2" applyNumberFormat="1" applyFont="1" applyFill="1" applyBorder="1"/>
    <xf numFmtId="167" fontId="13" fillId="8" borderId="29" xfId="2" applyNumberFormat="1" applyFont="1" applyFill="1" applyBorder="1" applyAlignment="1">
      <alignment horizontal="center"/>
    </xf>
    <xf numFmtId="4" fontId="13" fillId="8" borderId="34" xfId="2" applyNumberFormat="1" applyFont="1" applyFill="1" applyBorder="1"/>
    <xf numFmtId="4" fontId="13" fillId="8" borderId="29" xfId="2" applyNumberFormat="1" applyFont="1" applyFill="1" applyBorder="1" applyAlignment="1">
      <alignment horizontal="center"/>
    </xf>
    <xf numFmtId="4" fontId="13" fillId="8" borderId="35" xfId="2" applyNumberFormat="1" applyFont="1" applyFill="1" applyBorder="1"/>
    <xf numFmtId="0" fontId="14" fillId="0" borderId="0" xfId="2" applyFont="1"/>
    <xf numFmtId="0" fontId="13" fillId="0" borderId="0" xfId="2" applyFont="1" applyAlignment="1">
      <alignment horizontal="center"/>
    </xf>
    <xf numFmtId="0" fontId="13" fillId="9" borderId="33" xfId="2" applyFont="1" applyFill="1" applyBorder="1" applyAlignment="1">
      <alignment horizontal="right"/>
    </xf>
    <xf numFmtId="0" fontId="14" fillId="9" borderId="36" xfId="2" applyFont="1" applyFill="1" applyBorder="1"/>
    <xf numFmtId="165" fontId="13" fillId="9" borderId="29" xfId="2" applyNumberFormat="1" applyFont="1" applyFill="1" applyBorder="1" applyAlignment="1">
      <alignment horizontal="center"/>
    </xf>
    <xf numFmtId="0" fontId="14" fillId="9" borderId="35" xfId="2" applyFont="1" applyFill="1" applyBorder="1"/>
    <xf numFmtId="0" fontId="9" fillId="0" borderId="33" xfId="2" applyFont="1" applyBorder="1"/>
    <xf numFmtId="0" fontId="9" fillId="0" borderId="36" xfId="2" applyFont="1" applyBorder="1"/>
    <xf numFmtId="0" fontId="15" fillId="0" borderId="35" xfId="4" applyBorder="1"/>
    <xf numFmtId="0" fontId="9" fillId="0" borderId="37" xfId="2" applyFont="1" applyBorder="1"/>
    <xf numFmtId="0" fontId="9" fillId="10" borderId="1" xfId="2" applyFont="1" applyFill="1" applyBorder="1"/>
    <xf numFmtId="43" fontId="9" fillId="10" borderId="1" xfId="2" applyNumberFormat="1" applyFont="1" applyFill="1" applyBorder="1"/>
    <xf numFmtId="1" fontId="9" fillId="10" borderId="1" xfId="2" applyNumberFormat="1" applyFont="1" applyFill="1" applyBorder="1"/>
    <xf numFmtId="0" fontId="8" fillId="11" borderId="1" xfId="2" applyFont="1" applyFill="1" applyBorder="1" applyAlignment="1">
      <alignment wrapText="1"/>
    </xf>
    <xf numFmtId="1" fontId="9" fillId="11" borderId="1" xfId="2" applyNumberFormat="1" applyFont="1" applyFill="1" applyBorder="1"/>
    <xf numFmtId="0" fontId="8" fillId="12" borderId="1" xfId="2" applyFont="1" applyFill="1" applyBorder="1" applyAlignment="1">
      <alignment wrapText="1"/>
    </xf>
    <xf numFmtId="1" fontId="9" fillId="12" borderId="1" xfId="2" applyNumberFormat="1" applyFont="1" applyFill="1" applyBorder="1"/>
    <xf numFmtId="0" fontId="9" fillId="0" borderId="0" xfId="2" applyFont="1" applyBorder="1"/>
    <xf numFmtId="0" fontId="9" fillId="0" borderId="12" xfId="2" applyFont="1" applyBorder="1"/>
    <xf numFmtId="0" fontId="9" fillId="0" borderId="2" xfId="2" applyFont="1" applyBorder="1"/>
    <xf numFmtId="0" fontId="1" fillId="0" borderId="1" xfId="2" applyBorder="1"/>
    <xf numFmtId="43" fontId="9" fillId="0" borderId="1" xfId="3" applyFont="1" applyBorder="1"/>
    <xf numFmtId="43" fontId="9" fillId="0" borderId="1" xfId="3" applyFont="1" applyBorder="1" applyAlignment="1">
      <alignment horizontal="center" vertical="center"/>
    </xf>
    <xf numFmtId="4" fontId="6" fillId="5" borderId="16" xfId="2" applyNumberFormat="1" applyFont="1" applyFill="1" applyBorder="1" applyAlignment="1">
      <alignment horizontal="centerContinuous" wrapText="1"/>
    </xf>
    <xf numFmtId="4" fontId="4" fillId="5" borderId="17" xfId="2" applyNumberFormat="1" applyFont="1" applyFill="1" applyBorder="1" applyAlignment="1">
      <alignment horizontal="centerContinuous" wrapText="1"/>
    </xf>
    <xf numFmtId="4" fontId="4" fillId="5" borderId="18" xfId="2" applyNumberFormat="1" applyFont="1" applyFill="1" applyBorder="1" applyAlignment="1">
      <alignment horizontal="centerContinuous" wrapText="1"/>
    </xf>
    <xf numFmtId="4" fontId="4" fillId="5" borderId="38" xfId="2" applyNumberFormat="1" applyFont="1" applyFill="1" applyBorder="1" applyAlignment="1">
      <alignment horizontal="center"/>
    </xf>
    <xf numFmtId="4" fontId="4" fillId="5" borderId="39" xfId="2" applyNumberFormat="1" applyFont="1" applyFill="1" applyBorder="1" applyAlignment="1">
      <alignment horizontal="center"/>
    </xf>
    <xf numFmtId="4" fontId="4" fillId="5" borderId="40" xfId="2" applyNumberFormat="1" applyFont="1" applyFill="1" applyBorder="1" applyAlignment="1">
      <alignment horizontal="center"/>
    </xf>
    <xf numFmtId="0" fontId="6" fillId="5" borderId="38" xfId="2" applyFont="1" applyFill="1" applyBorder="1" applyAlignment="1">
      <alignment horizontal="center"/>
    </xf>
    <xf numFmtId="0" fontId="6" fillId="5" borderId="39" xfId="2" applyFont="1" applyFill="1" applyBorder="1" applyAlignment="1">
      <alignment horizontal="center"/>
    </xf>
    <xf numFmtId="0" fontId="6" fillId="5" borderId="40" xfId="2" applyFont="1" applyFill="1" applyBorder="1" applyAlignment="1">
      <alignment horizontal="center"/>
    </xf>
  </cellXfs>
  <cellStyles count="5">
    <cellStyle name="Milliers" xfId="3" builtinId="3"/>
    <cellStyle name="Normal" xfId="0" builtinId="0"/>
    <cellStyle name="Normal 2 2" xfId="2" xr:uid="{8E69F030-890B-2749-B3BC-82AC81C53F0E}"/>
    <cellStyle name="Normal 3" xfId="4" xr:uid="{5F392172-CAAF-3246-8FCB-7C4A089F29C9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145D-460C-4A41-B438-E3F4B8C88E65}">
  <dimension ref="A2:O1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N5" sqref="N5:N8"/>
    </sheetView>
  </sheetViews>
  <sheetFormatPr baseColWidth="10" defaultRowHeight="16" x14ac:dyDescent="0.2"/>
  <cols>
    <col min="1" max="1" width="31.6640625" customWidth="1"/>
    <col min="2" max="2" width="10.83203125" customWidth="1"/>
    <col min="3" max="3" width="9" customWidth="1"/>
    <col min="4" max="5" width="10.83203125" customWidth="1"/>
    <col min="6" max="6" width="11.5" style="2" customWidth="1"/>
    <col min="7" max="8" width="13" customWidth="1"/>
    <col min="9" max="10" width="16.33203125" customWidth="1"/>
    <col min="11" max="11" width="16" customWidth="1"/>
    <col min="12" max="12" width="14.1640625" customWidth="1"/>
    <col min="13" max="13" width="15.5" customWidth="1"/>
    <col min="14" max="14" width="10.6640625" customWidth="1"/>
  </cols>
  <sheetData>
    <row r="2" spans="1:15" s="2" customFormat="1" ht="34" customHeight="1" x14ac:dyDescent="0.2">
      <c r="A2" s="1"/>
      <c r="B2" s="1"/>
      <c r="C2" s="1"/>
      <c r="D2" s="1"/>
      <c r="E2" s="1"/>
      <c r="F2" s="1"/>
      <c r="G2" s="3"/>
      <c r="H2" s="3"/>
      <c r="I2" s="1"/>
      <c r="J2" s="1"/>
      <c r="K2" s="1"/>
    </row>
    <row r="3" spans="1:15" s="2" customFormat="1" ht="80" customHeight="1" x14ac:dyDescent="0.2">
      <c r="A3" s="12" t="s">
        <v>7</v>
      </c>
      <c r="B3" s="12" t="s">
        <v>12</v>
      </c>
      <c r="C3" s="12" t="s">
        <v>0</v>
      </c>
      <c r="D3" s="12" t="s">
        <v>1</v>
      </c>
      <c r="E3" s="12" t="s">
        <v>2</v>
      </c>
      <c r="F3" s="12" t="s">
        <v>3</v>
      </c>
      <c r="G3" s="22" t="s">
        <v>4</v>
      </c>
      <c r="H3" s="23"/>
      <c r="I3" s="12" t="s">
        <v>13</v>
      </c>
      <c r="J3" s="12" t="s">
        <v>14</v>
      </c>
      <c r="K3" s="13" t="s">
        <v>15</v>
      </c>
      <c r="L3" s="17" t="s">
        <v>14</v>
      </c>
      <c r="M3" s="18" t="s">
        <v>15</v>
      </c>
      <c r="N3" s="27" t="s">
        <v>16</v>
      </c>
      <c r="O3" s="28"/>
    </row>
    <row r="4" spans="1:15" ht="51" x14ac:dyDescent="0.2">
      <c r="A4" s="4" t="s">
        <v>5</v>
      </c>
      <c r="B4" s="4"/>
      <c r="C4" s="4"/>
      <c r="D4" s="4"/>
      <c r="E4" s="4"/>
      <c r="F4" s="1"/>
      <c r="G4" s="11">
        <v>0.3</v>
      </c>
      <c r="H4" s="11">
        <v>0.5</v>
      </c>
      <c r="I4" s="4"/>
      <c r="J4" s="24">
        <v>0.3</v>
      </c>
      <c r="K4" s="25"/>
      <c r="L4" s="26">
        <v>0.5</v>
      </c>
      <c r="M4" s="26"/>
      <c r="N4" s="1" t="s">
        <v>17</v>
      </c>
      <c r="O4" s="1" t="s">
        <v>18</v>
      </c>
    </row>
    <row r="5" spans="1:15" x14ac:dyDescent="0.2">
      <c r="A5" s="5" t="s">
        <v>8</v>
      </c>
      <c r="B5" s="14"/>
      <c r="C5" s="6" t="e">
        <f>B5/B9</f>
        <v>#DIV/0!</v>
      </c>
      <c r="D5" s="4">
        <v>20</v>
      </c>
      <c r="E5" s="7">
        <f>B5/D5</f>
        <v>0</v>
      </c>
      <c r="F5" s="1">
        <v>3</v>
      </c>
      <c r="G5" s="4">
        <f>F5*G4</f>
        <v>0.89999999999999991</v>
      </c>
      <c r="H5" s="4">
        <f>F5*H4</f>
        <v>1.5</v>
      </c>
      <c r="I5" s="4">
        <v>24</v>
      </c>
      <c r="J5" s="8">
        <f>I5/G5</f>
        <v>26.666666666666668</v>
      </c>
      <c r="K5" s="16">
        <f>E5/J5</f>
        <v>0</v>
      </c>
      <c r="L5" s="8">
        <f>J5/H5</f>
        <v>17.777777777777779</v>
      </c>
      <c r="M5" s="4">
        <f>E5/L5</f>
        <v>0</v>
      </c>
      <c r="N5" s="21">
        <v>1.7361111111111108E-2</v>
      </c>
      <c r="O5" s="4">
        <f>B5*N5</f>
        <v>0</v>
      </c>
    </row>
    <row r="6" spans="1:15" x14ac:dyDescent="0.2">
      <c r="A6" s="5" t="s">
        <v>9</v>
      </c>
      <c r="B6" s="14"/>
      <c r="C6" s="6" t="e">
        <f>B6/B9</f>
        <v>#DIV/0!</v>
      </c>
      <c r="D6" s="4">
        <v>22</v>
      </c>
      <c r="E6" s="7">
        <f t="shared" ref="E6:E8" si="0">B6/D6</f>
        <v>0</v>
      </c>
      <c r="F6" s="1">
        <v>3</v>
      </c>
      <c r="G6" s="4">
        <f>F6*G4</f>
        <v>0.89999999999999991</v>
      </c>
      <c r="H6" s="4">
        <f>F6*H4</f>
        <v>1.5</v>
      </c>
      <c r="I6" s="4">
        <v>27</v>
      </c>
      <c r="J6" s="8">
        <f>I6/G6</f>
        <v>30.000000000000004</v>
      </c>
      <c r="K6" s="16">
        <f>E6/J6</f>
        <v>0</v>
      </c>
      <c r="L6" s="8">
        <f t="shared" ref="L6:L8" si="1">J6/H6</f>
        <v>20.000000000000004</v>
      </c>
      <c r="M6" s="4">
        <f t="shared" ref="M6:M8" si="2">E6/L6</f>
        <v>0</v>
      </c>
      <c r="N6" s="21">
        <v>4.6222222222222213E-2</v>
      </c>
      <c r="O6" s="4">
        <f t="shared" ref="O6:O8" si="3">B6*N6</f>
        <v>0</v>
      </c>
    </row>
    <row r="7" spans="1:15" x14ac:dyDescent="0.2">
      <c r="A7" s="4" t="s">
        <v>10</v>
      </c>
      <c r="B7" s="14"/>
      <c r="C7" s="6" t="e">
        <f>B7/B9</f>
        <v>#DIV/0!</v>
      </c>
      <c r="D7" s="4">
        <v>25</v>
      </c>
      <c r="E7" s="7">
        <f t="shared" si="0"/>
        <v>0</v>
      </c>
      <c r="F7" s="1">
        <v>4</v>
      </c>
      <c r="G7" s="4">
        <f>F7*G4</f>
        <v>1.2</v>
      </c>
      <c r="H7" s="4">
        <f>F7*H4</f>
        <v>2</v>
      </c>
      <c r="I7" s="4">
        <v>36</v>
      </c>
      <c r="J7" s="8">
        <f>I7/G7</f>
        <v>30</v>
      </c>
      <c r="K7" s="16">
        <f>E7/J7</f>
        <v>0</v>
      </c>
      <c r="L7" s="8">
        <f t="shared" si="1"/>
        <v>15</v>
      </c>
      <c r="M7" s="4">
        <f t="shared" si="2"/>
        <v>0</v>
      </c>
      <c r="N7" s="21">
        <v>4.4999999999999998E-2</v>
      </c>
      <c r="O7" s="4">
        <f t="shared" si="3"/>
        <v>0</v>
      </c>
    </row>
    <row r="8" spans="1:15" x14ac:dyDescent="0.2">
      <c r="A8" s="4" t="s">
        <v>11</v>
      </c>
      <c r="B8" s="14"/>
      <c r="C8" s="6" t="e">
        <f>B8/B9</f>
        <v>#DIV/0!</v>
      </c>
      <c r="D8" s="4">
        <v>28</v>
      </c>
      <c r="E8" s="7">
        <f t="shared" si="0"/>
        <v>0</v>
      </c>
      <c r="F8" s="1">
        <v>3</v>
      </c>
      <c r="G8" s="4">
        <f>F8*G4</f>
        <v>0.89999999999999991</v>
      </c>
      <c r="H8" s="4">
        <f>F8*H4</f>
        <v>1.5</v>
      </c>
      <c r="I8" s="4">
        <v>40</v>
      </c>
      <c r="J8" s="8">
        <f>I8/G8</f>
        <v>44.44444444444445</v>
      </c>
      <c r="K8" s="16">
        <f>E8/J8</f>
        <v>0</v>
      </c>
      <c r="L8" s="8">
        <f t="shared" si="1"/>
        <v>29.629629629629633</v>
      </c>
      <c r="M8" s="4">
        <f t="shared" si="2"/>
        <v>0</v>
      </c>
      <c r="N8" s="21">
        <v>1.1851851851851851E-2</v>
      </c>
      <c r="O8" s="4">
        <f t="shared" si="3"/>
        <v>0</v>
      </c>
    </row>
    <row r="9" spans="1:15" x14ac:dyDescent="0.2">
      <c r="A9" s="4" t="s">
        <v>6</v>
      </c>
      <c r="B9" s="4">
        <f>B5+B6+B7+B8</f>
        <v>0</v>
      </c>
      <c r="C9" s="9" t="e">
        <f>C5+C6+C7+C8</f>
        <v>#DIV/0!</v>
      </c>
      <c r="D9" s="4"/>
      <c r="E9" s="4"/>
      <c r="F9" s="4"/>
      <c r="G9" s="4"/>
      <c r="H9" s="4"/>
      <c r="I9" s="4"/>
      <c r="J9" s="4"/>
      <c r="K9" s="15">
        <f>K8+K7+K6</f>
        <v>0</v>
      </c>
      <c r="L9" s="19"/>
      <c r="M9" s="20">
        <f t="shared" ref="M9:O9" si="4">M8+M7+M6</f>
        <v>0</v>
      </c>
      <c r="N9" s="4"/>
      <c r="O9" s="20">
        <f t="shared" si="4"/>
        <v>0</v>
      </c>
    </row>
    <row r="11" spans="1:15" x14ac:dyDescent="0.2">
      <c r="B11" s="10"/>
    </row>
  </sheetData>
  <mergeCells count="4">
    <mergeCell ref="G3:H3"/>
    <mergeCell ref="J4:K4"/>
    <mergeCell ref="L4:M4"/>
    <mergeCell ref="N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1002E-F713-9C4E-9B1A-FEB44955570C}">
  <dimension ref="A1:M52"/>
  <sheetViews>
    <sheetView tabSelected="1" workbookViewId="0">
      <selection activeCell="N42" sqref="N42"/>
    </sheetView>
  </sheetViews>
  <sheetFormatPr baseColWidth="10" defaultRowHeight="16" x14ac:dyDescent="0.2"/>
  <cols>
    <col min="1" max="1" width="18.6640625" style="77" customWidth="1"/>
    <col min="2" max="8" width="10.5" style="77" customWidth="1"/>
    <col min="9" max="9" width="13" style="77" customWidth="1"/>
    <col min="10" max="10" width="10.5" style="77" customWidth="1"/>
  </cols>
  <sheetData>
    <row r="1" spans="1:13" ht="58" customHeight="1" x14ac:dyDescent="0.2">
      <c r="A1" s="29"/>
      <c r="B1" s="30" t="s">
        <v>19</v>
      </c>
      <c r="C1" s="31" t="s">
        <v>20</v>
      </c>
      <c r="D1" s="31" t="s">
        <v>21</v>
      </c>
      <c r="E1" s="32" t="s">
        <v>22</v>
      </c>
      <c r="F1" s="32" t="s">
        <v>22</v>
      </c>
      <c r="G1" s="32" t="s">
        <v>23</v>
      </c>
      <c r="H1" s="33" t="s">
        <v>24</v>
      </c>
      <c r="I1" s="34" t="s">
        <v>25</v>
      </c>
      <c r="J1" s="35" t="s">
        <v>26</v>
      </c>
      <c r="K1" s="35" t="s">
        <v>27</v>
      </c>
      <c r="L1" s="36" t="s">
        <v>28</v>
      </c>
      <c r="M1" s="35" t="s">
        <v>29</v>
      </c>
    </row>
    <row r="2" spans="1:13" x14ac:dyDescent="0.2">
      <c r="A2" s="37"/>
      <c r="B2" s="38"/>
      <c r="C2" s="39" t="s">
        <v>30</v>
      </c>
      <c r="D2" s="39" t="s">
        <v>31</v>
      </c>
      <c r="E2" s="39" t="s">
        <v>32</v>
      </c>
      <c r="F2" s="39" t="s">
        <v>33</v>
      </c>
      <c r="G2" s="39" t="s">
        <v>34</v>
      </c>
      <c r="H2" s="33" t="s">
        <v>35</v>
      </c>
      <c r="I2" s="40"/>
      <c r="J2" s="40"/>
      <c r="K2" s="40"/>
      <c r="L2" s="41"/>
      <c r="M2" s="40"/>
    </row>
    <row r="3" spans="1:13" x14ac:dyDescent="0.2">
      <c r="A3" s="42" t="s">
        <v>36</v>
      </c>
      <c r="B3" s="43"/>
      <c r="C3" s="44"/>
      <c r="D3" s="43"/>
      <c r="E3" s="44"/>
      <c r="F3" s="43"/>
      <c r="G3" s="43"/>
      <c r="H3" s="99"/>
      <c r="I3" s="75"/>
      <c r="J3" s="75"/>
      <c r="K3" s="148"/>
      <c r="L3" s="148"/>
      <c r="M3" s="148"/>
    </row>
    <row r="4" spans="1:13" x14ac:dyDescent="0.2">
      <c r="A4" s="46" t="s">
        <v>37</v>
      </c>
      <c r="B4" s="47"/>
      <c r="C4" s="48">
        <v>0</v>
      </c>
      <c r="D4" s="48">
        <v>0.33333333333333331</v>
      </c>
      <c r="E4" s="49">
        <v>1</v>
      </c>
      <c r="F4" s="50">
        <v>0</v>
      </c>
      <c r="G4" s="45">
        <v>5</v>
      </c>
      <c r="H4" s="99">
        <v>16</v>
      </c>
      <c r="I4" s="75">
        <v>17</v>
      </c>
      <c r="J4" s="149">
        <f>B4/I4*C4</f>
        <v>0</v>
      </c>
      <c r="K4" s="76">
        <f>B4*C4*33*D4/I4*E4</f>
        <v>0</v>
      </c>
      <c r="L4" s="76">
        <v>2</v>
      </c>
      <c r="M4" s="76">
        <f>K4*L4</f>
        <v>0</v>
      </c>
    </row>
    <row r="5" spans="1:13" x14ac:dyDescent="0.2">
      <c r="A5" s="51" t="s">
        <v>38</v>
      </c>
      <c r="B5" s="52">
        <f>B4</f>
        <v>0</v>
      </c>
      <c r="C5" s="48">
        <v>0.33333333333333331</v>
      </c>
      <c r="D5" s="48">
        <v>0.33333333333333331</v>
      </c>
      <c r="E5" s="53">
        <v>1</v>
      </c>
      <c r="F5" s="48">
        <v>0</v>
      </c>
      <c r="G5" s="54">
        <v>5</v>
      </c>
      <c r="H5" s="104">
        <v>16</v>
      </c>
      <c r="I5" s="75">
        <v>17</v>
      </c>
      <c r="J5" s="149">
        <f>B5/I5*C5</f>
        <v>0</v>
      </c>
      <c r="K5" s="76">
        <f>B5*C5*33*D5/I5*E5</f>
        <v>0</v>
      </c>
      <c r="L5" s="76">
        <v>2</v>
      </c>
      <c r="M5" s="76">
        <f>K5*L5</f>
        <v>0</v>
      </c>
    </row>
    <row r="6" spans="1:13" x14ac:dyDescent="0.2">
      <c r="A6" s="55"/>
      <c r="B6" s="56"/>
      <c r="C6" s="49"/>
      <c r="D6" s="49"/>
      <c r="E6" s="49"/>
      <c r="F6" s="49"/>
      <c r="G6" s="57"/>
      <c r="H6" s="57"/>
      <c r="I6" s="75"/>
      <c r="J6" s="75"/>
      <c r="K6" s="76"/>
      <c r="L6" s="76"/>
      <c r="M6" s="76"/>
    </row>
    <row r="7" spans="1:13" x14ac:dyDescent="0.2">
      <c r="A7" s="58" t="s">
        <v>39</v>
      </c>
      <c r="B7" s="59"/>
      <c r="C7" s="60"/>
      <c r="D7" s="60"/>
      <c r="E7" s="60"/>
      <c r="F7" s="61"/>
      <c r="G7" s="43"/>
      <c r="H7" s="44"/>
      <c r="I7" s="75"/>
      <c r="J7" s="75"/>
      <c r="K7" s="76"/>
      <c r="L7" s="76"/>
      <c r="M7" s="76"/>
    </row>
    <row r="8" spans="1:13" x14ac:dyDescent="0.2">
      <c r="A8" s="62" t="s">
        <v>37</v>
      </c>
      <c r="B8" s="63"/>
      <c r="C8" s="50"/>
      <c r="D8" s="50"/>
      <c r="E8" s="50"/>
      <c r="F8" s="64"/>
      <c r="G8" s="45"/>
      <c r="H8" s="145"/>
      <c r="I8" s="75"/>
      <c r="J8" s="75"/>
      <c r="K8" s="76"/>
      <c r="L8" s="76"/>
      <c r="M8" s="76"/>
    </row>
    <row r="9" spans="1:13" x14ac:dyDescent="0.2">
      <c r="A9" s="45" t="s">
        <v>40</v>
      </c>
      <c r="B9" s="47"/>
      <c r="C9" s="50">
        <f>2/5</f>
        <v>0.4</v>
      </c>
      <c r="D9" s="50">
        <v>0.33333333333333331</v>
      </c>
      <c r="E9" s="50">
        <v>0.66666666666666663</v>
      </c>
      <c r="F9" s="64"/>
      <c r="G9" s="45">
        <v>5</v>
      </c>
      <c r="H9" s="145">
        <v>20</v>
      </c>
      <c r="I9" s="75">
        <v>25</v>
      </c>
      <c r="J9" s="150">
        <f>B9/I9*C9</f>
        <v>0</v>
      </c>
      <c r="K9" s="76">
        <f>(B9*C9*33*D9)/I9*E9</f>
        <v>0</v>
      </c>
      <c r="L9" s="76">
        <v>2</v>
      </c>
      <c r="M9" s="76">
        <f t="shared" ref="M9:M14" si="0">K9*L9</f>
        <v>0</v>
      </c>
    </row>
    <row r="10" spans="1:13" x14ac:dyDescent="0.2">
      <c r="A10" s="45" t="s">
        <v>41</v>
      </c>
      <c r="B10" s="63">
        <f>B9</f>
        <v>0</v>
      </c>
      <c r="C10" s="50">
        <f>2/5</f>
        <v>0.4</v>
      </c>
      <c r="D10" s="50">
        <v>0.33333333333333331</v>
      </c>
      <c r="E10" s="45"/>
      <c r="F10" s="64">
        <v>0.33333333333333331</v>
      </c>
      <c r="G10" s="45">
        <v>6</v>
      </c>
      <c r="H10" s="145">
        <v>20</v>
      </c>
      <c r="I10" s="75">
        <v>25</v>
      </c>
      <c r="J10" s="150"/>
      <c r="K10" s="76">
        <f>B10*C10*33*D10/I10*F10</f>
        <v>0</v>
      </c>
      <c r="L10" s="76">
        <v>2</v>
      </c>
      <c r="M10" s="76">
        <f t="shared" si="0"/>
        <v>0</v>
      </c>
    </row>
    <row r="11" spans="1:13" x14ac:dyDescent="0.2">
      <c r="A11" s="45"/>
      <c r="B11" s="63"/>
      <c r="C11" s="50"/>
      <c r="D11" s="50"/>
      <c r="E11" s="50"/>
      <c r="F11" s="64"/>
      <c r="G11" s="45"/>
      <c r="H11" s="145"/>
      <c r="I11" s="75"/>
      <c r="J11" s="75"/>
      <c r="K11" s="76"/>
      <c r="L11" s="76"/>
      <c r="M11" s="76"/>
    </row>
    <row r="12" spans="1:13" x14ac:dyDescent="0.2">
      <c r="A12" s="62" t="s">
        <v>38</v>
      </c>
      <c r="B12" s="63"/>
      <c r="C12" s="50"/>
      <c r="D12" s="50"/>
      <c r="E12" s="50"/>
      <c r="F12" s="64"/>
      <c r="G12" s="45"/>
      <c r="H12" s="145"/>
      <c r="I12" s="75"/>
      <c r="J12" s="75"/>
      <c r="K12" s="76"/>
      <c r="L12" s="76"/>
      <c r="M12" s="76"/>
    </row>
    <row r="13" spans="1:13" x14ac:dyDescent="0.2">
      <c r="A13" s="45" t="s">
        <v>40</v>
      </c>
      <c r="B13" s="63">
        <f>B9</f>
        <v>0</v>
      </c>
      <c r="C13" s="50">
        <f>4/5</f>
        <v>0.8</v>
      </c>
      <c r="D13" s="50">
        <v>0.33333333333333331</v>
      </c>
      <c r="E13" s="50">
        <v>0.66666666666666663</v>
      </c>
      <c r="F13" s="64"/>
      <c r="G13" s="45">
        <v>5</v>
      </c>
      <c r="H13" s="145">
        <v>25</v>
      </c>
      <c r="I13" s="75">
        <v>25</v>
      </c>
      <c r="J13" s="150">
        <f>B13/I13*C13</f>
        <v>0</v>
      </c>
      <c r="K13" s="76">
        <f>B13*C13*33*D13/I13*E13</f>
        <v>0</v>
      </c>
      <c r="L13" s="76">
        <v>2</v>
      </c>
      <c r="M13" s="76">
        <f t="shared" si="0"/>
        <v>0</v>
      </c>
    </row>
    <row r="14" spans="1:13" x14ac:dyDescent="0.2">
      <c r="A14" s="54" t="s">
        <v>41</v>
      </c>
      <c r="B14" s="52">
        <f>B9</f>
        <v>0</v>
      </c>
      <c r="C14" s="48">
        <f>4/5</f>
        <v>0.8</v>
      </c>
      <c r="D14" s="48">
        <v>0.33333333333333331</v>
      </c>
      <c r="E14" s="54"/>
      <c r="F14" s="65">
        <v>0.33333333333333331</v>
      </c>
      <c r="G14" s="54">
        <v>6</v>
      </c>
      <c r="H14" s="146">
        <v>25</v>
      </c>
      <c r="I14" s="75">
        <v>25</v>
      </c>
      <c r="J14" s="150"/>
      <c r="K14" s="76">
        <f>B14*C14*33*D14/I14*F14</f>
        <v>0</v>
      </c>
      <c r="L14" s="76">
        <v>2</v>
      </c>
      <c r="M14" s="76">
        <f t="shared" si="0"/>
        <v>0</v>
      </c>
    </row>
    <row r="15" spans="1:13" x14ac:dyDescent="0.2">
      <c r="A15" s="57"/>
      <c r="B15" s="56"/>
      <c r="C15" s="49"/>
      <c r="D15" s="49"/>
      <c r="E15" s="57"/>
      <c r="F15" s="49"/>
      <c r="G15" s="57"/>
      <c r="H15" s="57"/>
      <c r="I15" s="75"/>
      <c r="J15" s="75"/>
      <c r="K15" s="76"/>
      <c r="L15" s="76"/>
      <c r="M15" s="76"/>
    </row>
    <row r="16" spans="1:13" x14ac:dyDescent="0.2">
      <c r="A16" s="66" t="s">
        <v>42</v>
      </c>
      <c r="B16" s="67"/>
      <c r="C16" s="60"/>
      <c r="D16" s="68"/>
      <c r="E16" s="60"/>
      <c r="F16" s="44"/>
      <c r="G16" s="43"/>
      <c r="H16" s="44"/>
      <c r="I16" s="75"/>
      <c r="J16" s="75"/>
      <c r="K16" s="76"/>
      <c r="L16" s="76"/>
      <c r="M16" s="76"/>
    </row>
    <row r="17" spans="1:13" x14ac:dyDescent="0.2">
      <c r="A17" s="62" t="s">
        <v>37</v>
      </c>
      <c r="B17" s="69"/>
      <c r="C17" s="50"/>
      <c r="D17" s="49"/>
      <c r="E17" s="50"/>
      <c r="F17" s="57"/>
      <c r="G17" s="45"/>
      <c r="H17" s="145"/>
      <c r="I17" s="75"/>
      <c r="J17" s="75"/>
      <c r="K17" s="76"/>
      <c r="L17" s="76"/>
      <c r="M17" s="76"/>
    </row>
    <row r="18" spans="1:13" x14ac:dyDescent="0.2">
      <c r="A18" s="45" t="s">
        <v>40</v>
      </c>
      <c r="B18" s="70"/>
      <c r="C18" s="50">
        <f>1/4</f>
        <v>0.25</v>
      </c>
      <c r="D18" s="50">
        <v>0.33333333333333331</v>
      </c>
      <c r="E18" s="50">
        <v>0.25</v>
      </c>
      <c r="F18" s="49"/>
      <c r="G18" s="45">
        <v>6</v>
      </c>
      <c r="H18" s="145">
        <v>25</v>
      </c>
      <c r="I18" s="75">
        <v>25</v>
      </c>
      <c r="J18" s="150">
        <f>B18/I18*C18</f>
        <v>0</v>
      </c>
      <c r="K18" s="76">
        <f>B18*C18*33*D18/I18*E18</f>
        <v>0</v>
      </c>
      <c r="L18" s="76">
        <v>2</v>
      </c>
      <c r="M18" s="76">
        <f>K18*L18</f>
        <v>0</v>
      </c>
    </row>
    <row r="19" spans="1:13" x14ac:dyDescent="0.2">
      <c r="A19" s="54" t="s">
        <v>41</v>
      </c>
      <c r="B19" s="52">
        <f>B18</f>
        <v>0</v>
      </c>
      <c r="C19" s="50">
        <f>1/4</f>
        <v>0.25</v>
      </c>
      <c r="D19" s="48">
        <v>0.33333333333333331</v>
      </c>
      <c r="E19" s="54"/>
      <c r="F19" s="53">
        <v>0.75</v>
      </c>
      <c r="G19" s="54">
        <v>7</v>
      </c>
      <c r="H19" s="146">
        <v>25</v>
      </c>
      <c r="I19" s="75">
        <v>25</v>
      </c>
      <c r="J19" s="150"/>
      <c r="K19" s="76">
        <f>B19*C19*33*D19/I19*F19</f>
        <v>0</v>
      </c>
      <c r="L19" s="76">
        <v>2</v>
      </c>
      <c r="M19" s="76">
        <f>K19*L19</f>
        <v>0</v>
      </c>
    </row>
    <row r="20" spans="1:13" x14ac:dyDescent="0.2">
      <c r="A20" s="57"/>
      <c r="B20" s="56"/>
      <c r="C20" s="49"/>
      <c r="D20" s="49"/>
      <c r="E20" s="49"/>
      <c r="F20" s="57"/>
      <c r="G20" s="57"/>
      <c r="H20" s="57"/>
      <c r="I20" s="75"/>
      <c r="J20" s="75"/>
      <c r="K20" s="76"/>
      <c r="L20" s="76"/>
      <c r="M20" s="76"/>
    </row>
    <row r="21" spans="1:13" x14ac:dyDescent="0.2">
      <c r="A21" s="71" t="s">
        <v>38</v>
      </c>
      <c r="B21" s="67"/>
      <c r="C21" s="60"/>
      <c r="D21" s="68"/>
      <c r="E21" s="60"/>
      <c r="F21" s="44"/>
      <c r="G21" s="43"/>
      <c r="H21" s="44"/>
      <c r="I21" s="75"/>
      <c r="J21" s="75"/>
      <c r="K21" s="76"/>
      <c r="L21" s="76"/>
      <c r="M21" s="76"/>
    </row>
    <row r="22" spans="1:13" x14ac:dyDescent="0.2">
      <c r="A22" s="45" t="s">
        <v>40</v>
      </c>
      <c r="B22" s="69">
        <f>B18</f>
        <v>0</v>
      </c>
      <c r="C22" s="50">
        <v>0.5</v>
      </c>
      <c r="D22" s="50">
        <v>0.5</v>
      </c>
      <c r="E22" s="50">
        <v>0.25</v>
      </c>
      <c r="F22" s="49"/>
      <c r="G22" s="45">
        <v>6</v>
      </c>
      <c r="H22" s="145">
        <v>25</v>
      </c>
      <c r="I22" s="75">
        <v>25</v>
      </c>
      <c r="J22" s="150">
        <f>B22/I22*C22</f>
        <v>0</v>
      </c>
      <c r="K22" s="76">
        <f>B22*C22*33*D22/I22*E22</f>
        <v>0</v>
      </c>
      <c r="L22" s="76">
        <v>3</v>
      </c>
      <c r="M22" s="76">
        <f>K22*L22</f>
        <v>0</v>
      </c>
    </row>
    <row r="23" spans="1:13" x14ac:dyDescent="0.2">
      <c r="A23" s="54" t="s">
        <v>41</v>
      </c>
      <c r="B23" s="52">
        <f>B18</f>
        <v>0</v>
      </c>
      <c r="C23" s="48">
        <v>0.5</v>
      </c>
      <c r="D23" s="48">
        <v>0.5</v>
      </c>
      <c r="E23" s="54"/>
      <c r="F23" s="53">
        <v>0.75</v>
      </c>
      <c r="G23" s="54">
        <v>7</v>
      </c>
      <c r="H23" s="146">
        <v>25</v>
      </c>
      <c r="I23" s="75">
        <v>25</v>
      </c>
      <c r="J23" s="150"/>
      <c r="K23" s="76">
        <f>B23*C23*33*D23/I23*F23</f>
        <v>0</v>
      </c>
      <c r="L23" s="76">
        <v>3</v>
      </c>
      <c r="M23" s="76">
        <f>K23*L23</f>
        <v>0</v>
      </c>
    </row>
    <row r="24" spans="1:13" x14ac:dyDescent="0.2">
      <c r="A24" s="57"/>
      <c r="B24" s="56"/>
      <c r="C24" s="49"/>
      <c r="D24" s="49"/>
      <c r="E24" s="49"/>
      <c r="F24" s="57"/>
      <c r="G24" s="57"/>
      <c r="H24" s="57"/>
      <c r="I24" s="75"/>
      <c r="J24" s="75"/>
      <c r="K24" s="76"/>
      <c r="L24" s="76"/>
      <c r="M24" s="76"/>
    </row>
    <row r="25" spans="1:13" x14ac:dyDescent="0.2">
      <c r="A25" s="72" t="s">
        <v>43</v>
      </c>
      <c r="B25" s="73"/>
      <c r="C25" s="74">
        <f>1/9</f>
        <v>0.1111111111111111</v>
      </c>
      <c r="D25" s="74">
        <v>0.33333333333333331</v>
      </c>
      <c r="E25" s="74"/>
      <c r="F25" s="74">
        <v>1</v>
      </c>
      <c r="G25" s="75">
        <v>8</v>
      </c>
      <c r="H25" s="147">
        <v>25</v>
      </c>
      <c r="I25" s="75">
        <v>25</v>
      </c>
      <c r="J25" s="149">
        <f>B25/I25*C25</f>
        <v>0</v>
      </c>
      <c r="K25" s="76">
        <f>B25*C25*33*D25/I25*F25</f>
        <v>0</v>
      </c>
      <c r="L25" s="76">
        <v>3</v>
      </c>
      <c r="M25" s="76">
        <f>K25*L25</f>
        <v>0</v>
      </c>
    </row>
    <row r="26" spans="1:13" x14ac:dyDescent="0.2">
      <c r="A26" s="57"/>
      <c r="B26" s="57"/>
      <c r="C26" s="49"/>
      <c r="D26" s="49"/>
      <c r="E26" s="49"/>
      <c r="F26" s="57"/>
      <c r="G26" s="57"/>
      <c r="H26" s="57"/>
      <c r="I26" s="57"/>
    </row>
    <row r="27" spans="1:13" ht="17" thickBot="1" x14ac:dyDescent="0.25">
      <c r="A27" s="78"/>
      <c r="B27" s="79"/>
      <c r="C27" s="80"/>
      <c r="D27" s="80"/>
      <c r="E27" s="81"/>
      <c r="F27" s="80"/>
      <c r="G27" s="57"/>
      <c r="H27" s="57"/>
      <c r="I27" s="57"/>
    </row>
    <row r="28" spans="1:13" x14ac:dyDescent="0.2">
      <c r="A28" s="82"/>
      <c r="B28" s="151" t="s">
        <v>63</v>
      </c>
      <c r="C28" s="152"/>
      <c r="D28" s="153"/>
      <c r="E28" s="154" t="s">
        <v>64</v>
      </c>
      <c r="F28" s="155"/>
      <c r="G28" s="156"/>
      <c r="H28" s="157" t="s">
        <v>44</v>
      </c>
      <c r="I28" s="158"/>
      <c r="J28" s="159"/>
    </row>
    <row r="29" spans="1:13" x14ac:dyDescent="0.2">
      <c r="A29" s="83" t="s">
        <v>45</v>
      </c>
      <c r="B29" s="84" t="s">
        <v>46</v>
      </c>
      <c r="C29" s="85" t="s">
        <v>47</v>
      </c>
      <c r="D29" s="86" t="s">
        <v>48</v>
      </c>
      <c r="E29" s="84" t="s">
        <v>46</v>
      </c>
      <c r="F29" s="85" t="s">
        <v>47</v>
      </c>
      <c r="G29" s="86" t="s">
        <v>48</v>
      </c>
      <c r="H29" s="84" t="s">
        <v>46</v>
      </c>
      <c r="I29" s="85" t="s">
        <v>47</v>
      </c>
      <c r="J29" s="86" t="s">
        <v>48</v>
      </c>
    </row>
    <row r="30" spans="1:13" ht="17" thickBot="1" x14ac:dyDescent="0.25">
      <c r="A30" s="87" t="s">
        <v>49</v>
      </c>
      <c r="B30" s="88">
        <f>B4*C4*D4*G4/H4</f>
        <v>0</v>
      </c>
      <c r="C30" s="89"/>
      <c r="D30" s="90"/>
      <c r="E30" s="88">
        <f>B5*C5*D5*G5/H5</f>
        <v>0</v>
      </c>
      <c r="F30" s="91"/>
      <c r="G30" s="90"/>
      <c r="H30" s="88">
        <f>E30/2</f>
        <v>0</v>
      </c>
      <c r="I30" s="91"/>
      <c r="J30" s="90"/>
    </row>
    <row r="31" spans="1:13" ht="17" thickBot="1" x14ac:dyDescent="0.25">
      <c r="A31" s="78"/>
      <c r="B31" s="92"/>
      <c r="C31" s="93">
        <f>B30+C30+D30</f>
        <v>0</v>
      </c>
      <c r="D31" s="92"/>
      <c r="E31" s="57"/>
      <c r="F31" s="93">
        <f>E30+F30+G30</f>
        <v>0</v>
      </c>
      <c r="G31" s="92"/>
      <c r="H31" s="57"/>
      <c r="I31" s="93">
        <f>H30+I30+J30</f>
        <v>0</v>
      </c>
      <c r="J31" s="92"/>
    </row>
    <row r="32" spans="1:13" x14ac:dyDescent="0.2">
      <c r="A32" s="42" t="s">
        <v>50</v>
      </c>
      <c r="B32" s="94"/>
      <c r="C32" s="95"/>
      <c r="D32" s="96"/>
      <c r="E32" s="97"/>
      <c r="F32" s="98"/>
      <c r="G32" s="96"/>
      <c r="H32" s="97"/>
      <c r="I32" s="98"/>
      <c r="J32" s="96"/>
    </row>
    <row r="33" spans="1:10" x14ac:dyDescent="0.2">
      <c r="A33" s="99" t="s">
        <v>40</v>
      </c>
      <c r="B33" s="100"/>
      <c r="C33" s="101">
        <f>B9*C9*D9*E9*G9/H9</f>
        <v>0</v>
      </c>
      <c r="D33" s="102"/>
      <c r="E33" s="103"/>
      <c r="F33" s="101">
        <f>B13*C13*D13*E13*G13/H13</f>
        <v>0</v>
      </c>
      <c r="G33" s="102"/>
      <c r="H33" s="103"/>
      <c r="I33" s="101">
        <f>(F33+C33)/2</f>
        <v>0</v>
      </c>
      <c r="J33" s="102"/>
    </row>
    <row r="34" spans="1:10" ht="17" thickBot="1" x14ac:dyDescent="0.25">
      <c r="A34" s="104" t="s">
        <v>41</v>
      </c>
      <c r="B34" s="105"/>
      <c r="C34" s="106"/>
      <c r="D34" s="107">
        <f>B10*C10*D10*F10*G10/H10</f>
        <v>0</v>
      </c>
      <c r="E34" s="108"/>
      <c r="F34" s="106"/>
      <c r="G34" s="107">
        <f>B14*C14*D14*F14*G14/H14</f>
        <v>0</v>
      </c>
      <c r="H34" s="108"/>
      <c r="I34" s="106"/>
      <c r="J34" s="107">
        <f>(D34+G34)/2</f>
        <v>0</v>
      </c>
    </row>
    <row r="35" spans="1:10" ht="17" thickBot="1" x14ac:dyDescent="0.25">
      <c r="A35" s="57"/>
      <c r="B35" s="92"/>
      <c r="C35" s="93">
        <f>SUM(B32:D34)</f>
        <v>0</v>
      </c>
      <c r="D35" s="92"/>
      <c r="E35" s="109"/>
      <c r="F35" s="93">
        <f>SUM(E32:G34)</f>
        <v>0</v>
      </c>
      <c r="G35" s="110"/>
      <c r="H35" s="109"/>
      <c r="I35" s="93">
        <f>SUM(H32:J34)</f>
        <v>0</v>
      </c>
      <c r="J35" s="110"/>
    </row>
    <row r="36" spans="1:10" x14ac:dyDescent="0.2">
      <c r="A36" s="111" t="s">
        <v>42</v>
      </c>
      <c r="B36" s="94"/>
      <c r="C36" s="95"/>
      <c r="D36" s="96"/>
      <c r="E36" s="97"/>
      <c r="F36" s="98"/>
      <c r="G36" s="96"/>
      <c r="H36" s="97"/>
      <c r="I36" s="98"/>
      <c r="J36" s="96"/>
    </row>
    <row r="37" spans="1:10" x14ac:dyDescent="0.2">
      <c r="A37" s="99" t="s">
        <v>40</v>
      </c>
      <c r="B37" s="100"/>
      <c r="C37" s="101">
        <f>B18*C18*D18*E18*G18/H18</f>
        <v>0</v>
      </c>
      <c r="D37" s="102"/>
      <c r="E37" s="103"/>
      <c r="F37" s="112">
        <f>B22*C22*D22*E22*G22/H22</f>
        <v>0</v>
      </c>
      <c r="G37" s="102"/>
      <c r="H37" s="103"/>
      <c r="I37" s="101">
        <f>(F37+C37)/2</f>
        <v>0</v>
      </c>
      <c r="J37" s="102"/>
    </row>
    <row r="38" spans="1:10" ht="17" thickBot="1" x14ac:dyDescent="0.25">
      <c r="A38" s="104" t="s">
        <v>41</v>
      </c>
      <c r="B38" s="105"/>
      <c r="C38" s="106"/>
      <c r="D38" s="107">
        <f>B19*C19*D19*F19*G19/H19</f>
        <v>0</v>
      </c>
      <c r="E38" s="108"/>
      <c r="F38" s="113"/>
      <c r="G38" s="107">
        <f>B23*C23*D23*F23*G23/H23</f>
        <v>0</v>
      </c>
      <c r="H38" s="108"/>
      <c r="I38" s="113"/>
      <c r="J38" s="107">
        <f>(D38+G38)/2</f>
        <v>0</v>
      </c>
    </row>
    <row r="39" spans="1:10" ht="17" thickBot="1" x14ac:dyDescent="0.25">
      <c r="A39" s="57"/>
      <c r="B39" s="92"/>
      <c r="C39" s="93">
        <f>SUM(B36:D38)</f>
        <v>0</v>
      </c>
      <c r="D39" s="92"/>
      <c r="E39" s="57"/>
      <c r="F39" s="93">
        <f>SUM(E36:G38)</f>
        <v>0</v>
      </c>
      <c r="G39" s="92"/>
      <c r="H39" s="57"/>
      <c r="I39" s="93">
        <f>SUM(H36:J38)</f>
        <v>0</v>
      </c>
      <c r="J39" s="92"/>
    </row>
    <row r="40" spans="1:10" ht="17" thickBot="1" x14ac:dyDescent="0.25">
      <c r="A40" s="114" t="s">
        <v>51</v>
      </c>
      <c r="B40" s="115"/>
      <c r="C40" s="116"/>
      <c r="D40" s="117">
        <f>B25*C25*D25*F25*G25/H25</f>
        <v>0</v>
      </c>
      <c r="E40" s="118"/>
      <c r="F40" s="119"/>
      <c r="G40" s="117">
        <f>D40</f>
        <v>0</v>
      </c>
      <c r="H40" s="118"/>
      <c r="I40" s="119"/>
      <c r="J40" s="117">
        <f>G40</f>
        <v>0</v>
      </c>
    </row>
    <row r="41" spans="1:10" ht="17" thickBot="1" x14ac:dyDescent="0.25">
      <c r="A41" s="57"/>
      <c r="B41" s="92"/>
      <c r="C41" s="93">
        <f>B40+C40+D40</f>
        <v>0</v>
      </c>
      <c r="D41" s="92"/>
      <c r="E41" s="57"/>
      <c r="F41" s="93">
        <f>E40+F40+G40</f>
        <v>0</v>
      </c>
      <c r="G41" s="92"/>
      <c r="H41" s="57"/>
      <c r="I41" s="93">
        <f>H40+I40+J40</f>
        <v>0</v>
      </c>
      <c r="J41" s="92"/>
    </row>
    <row r="42" spans="1:10" ht="30" thickBot="1" x14ac:dyDescent="0.25">
      <c r="A42" s="120" t="s">
        <v>52</v>
      </c>
      <c r="B42" s="121">
        <f>B40+B38+B37+B36+B34+B33+B32+B30</f>
        <v>0</v>
      </c>
      <c r="C42" s="121">
        <f>C40+C38+C37+C36+C34+C33+C32+C30</f>
        <v>0</v>
      </c>
      <c r="D42" s="121">
        <f t="shared" ref="D42:J42" si="1">D40+D38+D37+D36+D34+D33+D32+D30</f>
        <v>0</v>
      </c>
      <c r="E42" s="121">
        <f t="shared" si="1"/>
        <v>0</v>
      </c>
      <c r="F42" s="121">
        <f t="shared" si="1"/>
        <v>0</v>
      </c>
      <c r="G42" s="121">
        <f t="shared" si="1"/>
        <v>0</v>
      </c>
      <c r="H42" s="121">
        <f t="shared" si="1"/>
        <v>0</v>
      </c>
      <c r="I42" s="121">
        <f t="shared" si="1"/>
        <v>0</v>
      </c>
      <c r="J42" s="121">
        <f t="shared" si="1"/>
        <v>0</v>
      </c>
    </row>
    <row r="43" spans="1:10" ht="17" thickBot="1" x14ac:dyDescent="0.25">
      <c r="A43" s="92"/>
      <c r="B43" s="93"/>
      <c r="C43" s="92"/>
      <c r="D43" s="57"/>
      <c r="E43" s="92"/>
      <c r="F43" s="92"/>
      <c r="G43" s="57"/>
      <c r="H43" s="92"/>
      <c r="I43" s="92"/>
      <c r="J43" s="57"/>
    </row>
    <row r="44" spans="1:10" ht="17" thickBot="1" x14ac:dyDescent="0.25">
      <c r="A44" s="122" t="s">
        <v>53</v>
      </c>
      <c r="B44" s="123"/>
      <c r="C44" s="124">
        <f>B42+C42+D42</f>
        <v>0</v>
      </c>
      <c r="D44" s="125"/>
      <c r="E44" s="126"/>
      <c r="F44" s="124">
        <f>E42+F42+G42</f>
        <v>0</v>
      </c>
      <c r="G44" s="127"/>
      <c r="H44" s="126"/>
      <c r="I44" s="124">
        <f>H42+I42+J42</f>
        <v>0</v>
      </c>
      <c r="J44" s="127"/>
    </row>
    <row r="45" spans="1:10" ht="17" thickBot="1" x14ac:dyDescent="0.25">
      <c r="A45" s="128"/>
      <c r="B45" s="128"/>
      <c r="C45" s="128"/>
      <c r="D45" s="128"/>
      <c r="E45" s="128"/>
      <c r="F45" s="129"/>
      <c r="G45" s="128"/>
      <c r="H45" s="128"/>
      <c r="I45" s="129"/>
      <c r="J45" s="128"/>
    </row>
    <row r="46" spans="1:10" ht="17" thickBot="1" x14ac:dyDescent="0.25">
      <c r="A46" s="130" t="s">
        <v>54</v>
      </c>
      <c r="B46" s="131"/>
      <c r="C46" s="132">
        <f>C44*1.2</f>
        <v>0</v>
      </c>
      <c r="D46" s="133"/>
      <c r="E46" s="131"/>
      <c r="F46" s="132">
        <f>F44*1.2</f>
        <v>0</v>
      </c>
      <c r="G46" s="133"/>
      <c r="H46" s="131"/>
      <c r="I46" s="132">
        <f>I44*1.2</f>
        <v>0</v>
      </c>
      <c r="J46" s="133"/>
    </row>
    <row r="47" spans="1:10" ht="17" thickBot="1" x14ac:dyDescent="0.25">
      <c r="A47" s="57"/>
      <c r="B47" s="57"/>
      <c r="C47" s="57"/>
      <c r="D47" s="57"/>
      <c r="E47" s="57"/>
      <c r="F47" s="57"/>
      <c r="G47" s="57"/>
      <c r="H47" s="57"/>
      <c r="I47" s="57"/>
    </row>
    <row r="48" spans="1:10" ht="17" thickBot="1" x14ac:dyDescent="0.25">
      <c r="A48" s="57"/>
      <c r="B48" s="134" t="s">
        <v>55</v>
      </c>
      <c r="C48" s="134"/>
      <c r="D48" s="134" t="s">
        <v>56</v>
      </c>
      <c r="E48" s="134"/>
      <c r="F48" s="134" t="s">
        <v>57</v>
      </c>
      <c r="G48" s="134"/>
      <c r="H48" s="134" t="s">
        <v>51</v>
      </c>
      <c r="I48" s="135" t="s">
        <v>6</v>
      </c>
      <c r="J48" s="136"/>
    </row>
    <row r="49" spans="1:10" x14ac:dyDescent="0.2">
      <c r="A49" s="57"/>
      <c r="B49" s="137" t="s">
        <v>58</v>
      </c>
      <c r="C49" s="137" t="s">
        <v>59</v>
      </c>
      <c r="D49" s="137" t="s">
        <v>58</v>
      </c>
      <c r="E49" s="137" t="s">
        <v>59</v>
      </c>
      <c r="F49" s="137" t="s">
        <v>58</v>
      </c>
      <c r="G49" s="137" t="s">
        <v>59</v>
      </c>
      <c r="H49" s="137"/>
      <c r="I49" s="137" t="s">
        <v>58</v>
      </c>
      <c r="J49" s="137" t="s">
        <v>59</v>
      </c>
    </row>
    <row r="50" spans="1:10" x14ac:dyDescent="0.2">
      <c r="A50" s="138" t="s">
        <v>60</v>
      </c>
      <c r="B50" s="139">
        <f>J4</f>
        <v>0</v>
      </c>
      <c r="C50" s="139">
        <f>J5</f>
        <v>0</v>
      </c>
      <c r="D50" s="139">
        <f>J9</f>
        <v>0</v>
      </c>
      <c r="E50" s="139">
        <f>J13</f>
        <v>0</v>
      </c>
      <c r="F50" s="139">
        <f>J18</f>
        <v>0</v>
      </c>
      <c r="G50" s="139">
        <f>J22</f>
        <v>0</v>
      </c>
      <c r="H50" s="139">
        <f>J25</f>
        <v>0</v>
      </c>
      <c r="I50" s="140">
        <f>B50+D50+F50+H50</f>
        <v>0</v>
      </c>
      <c r="J50" s="140">
        <f>C50+E50+G50+H50</f>
        <v>0</v>
      </c>
    </row>
    <row r="51" spans="1:10" ht="29" x14ac:dyDescent="0.2">
      <c r="A51" s="141" t="s">
        <v>61</v>
      </c>
      <c r="B51" s="142">
        <f>M4</f>
        <v>0</v>
      </c>
      <c r="C51" s="142">
        <f>M5</f>
        <v>0</v>
      </c>
      <c r="D51" s="142">
        <f>M9+M10</f>
        <v>0</v>
      </c>
      <c r="E51" s="142">
        <f>M13+M14</f>
        <v>0</v>
      </c>
      <c r="F51" s="142">
        <f>M18+M19</f>
        <v>0</v>
      </c>
      <c r="G51" s="142">
        <f>M22+M23</f>
        <v>0</v>
      </c>
      <c r="H51" s="142">
        <f>M25</f>
        <v>0</v>
      </c>
      <c r="I51" s="142">
        <f>B51+D51+F51+H51</f>
        <v>0</v>
      </c>
      <c r="J51" s="142">
        <f>C51+E51+G51+H51</f>
        <v>0</v>
      </c>
    </row>
    <row r="52" spans="1:10" x14ac:dyDescent="0.2">
      <c r="A52" s="143" t="s">
        <v>62</v>
      </c>
      <c r="B52" s="144">
        <f>K4</f>
        <v>0</v>
      </c>
      <c r="C52" s="144">
        <f>K5</f>
        <v>0</v>
      </c>
      <c r="D52" s="144">
        <f>K9+K10</f>
        <v>0</v>
      </c>
      <c r="E52" s="144">
        <f>K13+K14</f>
        <v>0</v>
      </c>
      <c r="F52" s="144">
        <f>K18+K19</f>
        <v>0</v>
      </c>
      <c r="G52" s="144">
        <f>K22+K23</f>
        <v>0</v>
      </c>
      <c r="H52" s="144">
        <f>K25</f>
        <v>0</v>
      </c>
      <c r="I52" s="144">
        <f>B52+D52+F52+H52</f>
        <v>0</v>
      </c>
      <c r="J52" s="144">
        <f>C52+E52+G52+H52</f>
        <v>0</v>
      </c>
    </row>
  </sheetData>
  <mergeCells count="12">
    <mergeCell ref="J13:J14"/>
    <mergeCell ref="J18:J19"/>
    <mergeCell ref="J22:J23"/>
    <mergeCell ref="I48:J48"/>
    <mergeCell ref="E28:G28"/>
    <mergeCell ref="H28:J28"/>
    <mergeCell ref="B1:B2"/>
    <mergeCell ref="I1:I2"/>
    <mergeCell ref="J1:J2"/>
    <mergeCell ref="K1:K2"/>
    <mergeCell ref="M1:M2"/>
    <mergeCell ref="J9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besoins scolaires salle</vt:lpstr>
      <vt:lpstr>besoins scolaires piscines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2026-03-16T10:20:32Z</dcterms:created>
  <dcterms:modified xsi:type="dcterms:W3CDTF">2026-03-18T19:28:32Z</dcterms:modified>
</cp:coreProperties>
</file>