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bayeux/Documents/2 - Observatoire/DATA/2026/Equipements licenciés/"/>
    </mc:Choice>
  </mc:AlternateContent>
  <xr:revisionPtr revIDLastSave="0" documentId="13_ncr:1_{CB68F7C0-FEFD-3947-BD6E-7BABBE91DFA8}" xr6:coauthVersionLast="47" xr6:coauthVersionMax="47" xr10:uidLastSave="{00000000-0000-0000-0000-000000000000}"/>
  <bookViews>
    <workbookView xWindow="10800" yWindow="1260" windowWidth="23720" windowHeight="17980" xr2:uid="{25A26764-0C85-4F42-96B7-94CA1F6CECCA}"/>
  </bookViews>
  <sheets>
    <sheet name="besoin théorique licenciés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0" i="1" l="1"/>
  <c r="M32" i="1"/>
  <c r="L32" i="1"/>
  <c r="F34" i="1"/>
  <c r="F32" i="1"/>
  <c r="F30" i="1"/>
  <c r="F29" i="1"/>
  <c r="F28" i="1"/>
  <c r="F27" i="1"/>
  <c r="F26" i="1"/>
  <c r="F25" i="1"/>
  <c r="F22" i="1"/>
  <c r="F21" i="1"/>
  <c r="F20" i="1"/>
  <c r="F17" i="1"/>
  <c r="F16" i="1"/>
  <c r="F14" i="1"/>
  <c r="F13" i="1"/>
  <c r="F12" i="1"/>
  <c r="F11" i="1"/>
  <c r="F9" i="1"/>
  <c r="C34" i="1"/>
  <c r="D34" i="1" s="1"/>
  <c r="D32" i="1"/>
  <c r="D30" i="1"/>
  <c r="D29" i="1"/>
  <c r="D28" i="1"/>
  <c r="D27" i="1"/>
  <c r="D26" i="1"/>
  <c r="D25" i="1"/>
  <c r="D22" i="1"/>
  <c r="D21" i="1"/>
  <c r="D20" i="1"/>
  <c r="D17" i="1"/>
  <c r="D16" i="1"/>
  <c r="D14" i="1"/>
  <c r="D13" i="1"/>
  <c r="D12" i="1"/>
  <c r="D11" i="1"/>
  <c r="D9" i="1"/>
  <c r="B6" i="1"/>
  <c r="B4" i="1"/>
  <c r="J32" i="1"/>
  <c r="K32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2" i="1"/>
  <c r="K22" i="1" s="1"/>
  <c r="L22" i="1" s="1"/>
  <c r="J21" i="1"/>
  <c r="K21" i="1" s="1"/>
  <c r="L21" i="1" s="1"/>
  <c r="J20" i="1"/>
  <c r="K20" i="1" s="1"/>
  <c r="L20" i="1" s="1"/>
  <c r="K16" i="1"/>
  <c r="L16" i="1" s="1"/>
  <c r="J14" i="1"/>
  <c r="K14" i="1" s="1"/>
  <c r="L14" i="1" s="1"/>
  <c r="J13" i="1"/>
  <c r="J12" i="1"/>
  <c r="K12" i="1" s="1"/>
  <c r="L12" i="1" s="1"/>
  <c r="J11" i="1"/>
  <c r="J9" i="1"/>
  <c r="K17" i="1" l="1"/>
  <c r="L17" i="1" s="1"/>
  <c r="K9" i="1"/>
  <c r="L9" i="1" s="1"/>
  <c r="M9" i="1" s="1"/>
  <c r="K11" i="1"/>
  <c r="L11" i="1" s="1"/>
  <c r="M16" i="1"/>
  <c r="K13" i="1"/>
  <c r="L13" i="1" s="1"/>
  <c r="M25" i="1"/>
  <c r="M11" i="1" l="1"/>
</calcChain>
</file>

<file path=xl/sharedStrings.xml><?xml version="1.0" encoding="utf-8"?>
<sst xmlns="http://schemas.openxmlformats.org/spreadsheetml/2006/main" count="48" uniqueCount="48">
  <si>
    <t xml:space="preserve">effectif </t>
  </si>
  <si>
    <t xml:space="preserve">durée </t>
  </si>
  <si>
    <t xml:space="preserve">Tennis </t>
  </si>
  <si>
    <t>Salle ou terrain spécialisé</t>
  </si>
  <si>
    <t xml:space="preserve">nombre d'habitants </t>
  </si>
  <si>
    <t xml:space="preserve">nombre de licenciés </t>
  </si>
  <si>
    <t xml:space="preserve">taux de licenciés </t>
  </si>
  <si>
    <t xml:space="preserve">nombre total  de licenciés </t>
  </si>
  <si>
    <t xml:space="preserve">nombre de clubs </t>
  </si>
  <si>
    <t xml:space="preserve">taux de clubs pour 1000 hab </t>
  </si>
  <si>
    <t xml:space="preserve">fédération </t>
  </si>
  <si>
    <t xml:space="preserve">Terrains de grands jeux </t>
  </si>
  <si>
    <t xml:space="preserve">Salle de combat </t>
  </si>
  <si>
    <t>taux   de licenciés pour 1000 hab</t>
  </si>
  <si>
    <t xml:space="preserve">Nombre de clubs </t>
  </si>
  <si>
    <t xml:space="preserve">nb entrainement </t>
  </si>
  <si>
    <t xml:space="preserve">Besoins théoriques + 15% </t>
  </si>
  <si>
    <t>besoins théoriques consolidés</t>
  </si>
  <si>
    <t>FF de Tennis</t>
  </si>
  <si>
    <t>FF de Basketball</t>
  </si>
  <si>
    <t>FF de Handball</t>
  </si>
  <si>
    <t>FF de Volley</t>
  </si>
  <si>
    <t>FF de Badminton</t>
  </si>
  <si>
    <t>FF de Football</t>
  </si>
  <si>
    <t>FF de Rugby</t>
  </si>
  <si>
    <t>FF de Gymnastique</t>
  </si>
  <si>
    <t>FF d'Escrime</t>
  </si>
  <si>
    <t>FF de Tennis de Table</t>
  </si>
  <si>
    <t>FF de Judo, Jujitsu, Kendo et DA</t>
  </si>
  <si>
    <t>FF de Taekwondo et DA</t>
  </si>
  <si>
    <t>FF d'Aïkido, d'Aïkibudo et Affinitaires</t>
  </si>
  <si>
    <t>FF d'Aïkido et de Budo</t>
  </si>
  <si>
    <t>FF de Karaté et DA</t>
  </si>
  <si>
    <t>FF de Boxe</t>
  </si>
  <si>
    <t>FF d'Athlétisme</t>
  </si>
  <si>
    <t>Salle multisports</t>
  </si>
  <si>
    <t>Stade d’athlétisme</t>
  </si>
  <si>
    <t xml:space="preserve">Sous total nombre de licenciés </t>
  </si>
  <si>
    <t>disponibilité</t>
  </si>
  <si>
    <t xml:space="preserve">Besoins théoriques </t>
  </si>
  <si>
    <t>taux   de clubs pour 1000 hab</t>
  </si>
  <si>
    <t>Licenciés</t>
  </si>
  <si>
    <t xml:space="preserve">clubs </t>
  </si>
  <si>
    <t xml:space="preserve">calcul </t>
  </si>
  <si>
    <t xml:space="preserve">besoins théoriques </t>
  </si>
  <si>
    <t xml:space="preserve">offre actuelle </t>
  </si>
  <si>
    <t xml:space="preserve">nb d'équipement </t>
  </si>
  <si>
    <t xml:space="preserve">Equipements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</si>
</sst>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Helvetica Neue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Protection="0">
      <alignment vertical="top" wrapText="1"/>
    </xf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3" fillId="6" borderId="0" xfId="0" applyFont="1" applyFill="1"/>
    <xf numFmtId="0" fontId="0" fillId="5" borderId="0" xfId="0" applyFill="1"/>
    <xf numFmtId="2" fontId="0" fillId="0" borderId="0" xfId="0" applyNumberFormat="1"/>
    <xf numFmtId="0" fontId="0" fillId="7" borderId="0" xfId="0" applyFill="1"/>
    <xf numFmtId="0" fontId="0" fillId="3" borderId="0" xfId="0" applyFill="1"/>
    <xf numFmtId="0" fontId="0" fillId="2" borderId="0" xfId="0" applyFill="1"/>
    <xf numFmtId="0" fontId="0" fillId="9" borderId="0" xfId="0" applyFill="1"/>
    <xf numFmtId="0" fontId="3" fillId="6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7" borderId="1" xfId="0" applyFill="1" applyBorder="1"/>
    <xf numFmtId="0" fontId="0" fillId="0" borderId="1" xfId="0" applyBorder="1"/>
    <xf numFmtId="0" fontId="0" fillId="5" borderId="1" xfId="0" applyFill="1" applyBorder="1"/>
    <xf numFmtId="2" fontId="0" fillId="0" borderId="1" xfId="0" applyNumberFormat="1" applyBorder="1"/>
    <xf numFmtId="0" fontId="0" fillId="3" borderId="1" xfId="0" applyFill="1" applyBorder="1"/>
    <xf numFmtId="2" fontId="0" fillId="8" borderId="1" xfId="0" applyNumberFormat="1" applyFill="1" applyBorder="1"/>
    <xf numFmtId="10" fontId="0" fillId="0" borderId="0" xfId="2" applyNumberFormat="1" applyFont="1"/>
    <xf numFmtId="0" fontId="4" fillId="7" borderId="5" xfId="1" applyFont="1" applyFill="1" applyBorder="1" applyAlignment="1">
      <alignment horizontal="left"/>
    </xf>
    <xf numFmtId="0" fontId="4" fillId="7" borderId="6" xfId="1" applyFont="1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3">
    <cellStyle name="Normal" xfId="0" builtinId="0"/>
    <cellStyle name="Normal 3" xfId="1" xr:uid="{A7226F7C-9CF3-B34F-B777-A389A8E336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kbayeux/Documents/2%20-%20Observatoire/DATA/gymnase/251109%20Besoins%20the&#769;oriques%20ES%20%20lic%20clu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 bord licences "/>
      <sheetName val="tab de bord licences  (2)"/>
      <sheetName val="tab ES"/>
      <sheetName val="besoin théorique licenciés "/>
      <sheetName val="besoins théoriques scolaires "/>
      <sheetName val="Feuil1"/>
    </sheetNames>
    <sheetDataSet>
      <sheetData sheetId="0">
        <row r="23">
          <cell r="J23">
            <v>35</v>
          </cell>
        </row>
      </sheetData>
      <sheetData sheetId="1">
        <row r="2">
          <cell r="K2">
            <v>35</v>
          </cell>
        </row>
        <row r="4">
          <cell r="K4">
            <v>35</v>
          </cell>
        </row>
        <row r="5">
          <cell r="K5">
            <v>35</v>
          </cell>
        </row>
        <row r="6">
          <cell r="K6">
            <v>35</v>
          </cell>
        </row>
        <row r="10">
          <cell r="K10">
            <v>35</v>
          </cell>
        </row>
        <row r="13">
          <cell r="K13">
            <v>35</v>
          </cell>
        </row>
        <row r="15">
          <cell r="K15">
            <v>35</v>
          </cell>
        </row>
        <row r="17">
          <cell r="K17">
            <v>35</v>
          </cell>
        </row>
        <row r="22">
          <cell r="K22">
            <v>35</v>
          </cell>
        </row>
        <row r="24">
          <cell r="K24">
            <v>35</v>
          </cell>
        </row>
        <row r="29">
          <cell r="K29">
            <v>35</v>
          </cell>
        </row>
        <row r="40">
          <cell r="K40">
            <v>35</v>
          </cell>
        </row>
        <row r="41">
          <cell r="K41">
            <v>35</v>
          </cell>
        </row>
        <row r="62">
          <cell r="K62">
            <v>35</v>
          </cell>
        </row>
      </sheetData>
      <sheetData sheetId="2">
        <row r="50">
          <cell r="D50">
            <v>2404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ADAD-E596-8441-B505-499F24FE3D9D}">
  <dimension ref="A2:N42"/>
  <sheetViews>
    <sheetView tabSelected="1" workbookViewId="0">
      <selection activeCell="I37" sqref="I37"/>
    </sheetView>
  </sheetViews>
  <sheetFormatPr baseColWidth="10" defaultRowHeight="15" x14ac:dyDescent="0.2"/>
  <cols>
    <col min="1" max="1" width="25.83203125" customWidth="1"/>
    <col min="2" max="2" width="23.6640625" customWidth="1"/>
    <col min="4" max="4" width="13.1640625" bestFit="1" customWidth="1"/>
    <col min="5" max="5" width="10.5" customWidth="1"/>
    <col min="6" max="6" width="13.1640625" bestFit="1" customWidth="1"/>
    <col min="7" max="7" width="8" customWidth="1"/>
    <col min="8" max="8" width="10.6640625" customWidth="1"/>
    <col min="9" max="9" width="9.1640625" customWidth="1"/>
    <col min="11" max="11" width="13" customWidth="1"/>
    <col min="12" max="12" width="13.1640625" customWidth="1"/>
    <col min="13" max="13" width="10.83203125" customWidth="1"/>
    <col min="14" max="14" width="12.33203125" customWidth="1"/>
  </cols>
  <sheetData>
    <row r="2" spans="1:14" x14ac:dyDescent="0.2">
      <c r="A2" t="s">
        <v>4</v>
      </c>
      <c r="B2" s="2"/>
    </row>
    <row r="3" spans="1:14" x14ac:dyDescent="0.2">
      <c r="A3" t="s">
        <v>7</v>
      </c>
      <c r="B3" s="2"/>
    </row>
    <row r="4" spans="1:14" x14ac:dyDescent="0.2">
      <c r="A4" t="s">
        <v>6</v>
      </c>
      <c r="B4" s="21" t="e">
        <f>B3/B2</f>
        <v>#DIV/0!</v>
      </c>
    </row>
    <row r="5" spans="1:14" x14ac:dyDescent="0.2">
      <c r="A5" t="s">
        <v>8</v>
      </c>
      <c r="B5" s="2"/>
    </row>
    <row r="6" spans="1:14" x14ac:dyDescent="0.2">
      <c r="A6" t="s">
        <v>9</v>
      </c>
      <c r="B6" s="3" t="e">
        <f>B5*1000/B2</f>
        <v>#DIV/0!</v>
      </c>
    </row>
    <row r="7" spans="1:14" x14ac:dyDescent="0.2">
      <c r="C7" s="6" t="s">
        <v>41</v>
      </c>
      <c r="D7" s="6"/>
      <c r="E7" s="5" t="s">
        <v>42</v>
      </c>
      <c r="F7" s="5"/>
      <c r="G7" s="4" t="s">
        <v>43</v>
      </c>
      <c r="H7" s="4"/>
      <c r="I7" s="4"/>
      <c r="J7" s="4"/>
      <c r="K7" s="7" t="s">
        <v>44</v>
      </c>
      <c r="L7" s="7"/>
      <c r="M7" s="7"/>
      <c r="N7" s="1" t="s">
        <v>45</v>
      </c>
    </row>
    <row r="8" spans="1:14" ht="48" x14ac:dyDescent="0.2">
      <c r="A8" s="8" t="s">
        <v>47</v>
      </c>
      <c r="B8" s="8" t="s">
        <v>10</v>
      </c>
      <c r="C8" s="9" t="s">
        <v>5</v>
      </c>
      <c r="D8" s="9" t="s">
        <v>13</v>
      </c>
      <c r="E8" s="10" t="s">
        <v>14</v>
      </c>
      <c r="F8" s="11" t="s">
        <v>40</v>
      </c>
      <c r="G8" s="12" t="s">
        <v>0</v>
      </c>
      <c r="H8" s="12" t="s">
        <v>15</v>
      </c>
      <c r="I8" s="12" t="s">
        <v>1</v>
      </c>
      <c r="J8" s="12" t="s">
        <v>38</v>
      </c>
      <c r="K8" s="13" t="s">
        <v>39</v>
      </c>
      <c r="L8" s="13" t="s">
        <v>16</v>
      </c>
      <c r="M8" s="13" t="s">
        <v>17</v>
      </c>
      <c r="N8" s="14" t="s">
        <v>46</v>
      </c>
    </row>
    <row r="9" spans="1:14" x14ac:dyDescent="0.2">
      <c r="A9" s="15" t="s">
        <v>2</v>
      </c>
      <c r="B9" s="16" t="s">
        <v>18</v>
      </c>
      <c r="C9" s="17"/>
      <c r="D9" s="18" t="e">
        <f>C9*1000/$B$2</f>
        <v>#DIV/0!</v>
      </c>
      <c r="E9" s="19"/>
      <c r="F9" s="18" t="e">
        <f>E9*1000/$B$2</f>
        <v>#DIV/0!</v>
      </c>
      <c r="G9" s="16">
        <v>4</v>
      </c>
      <c r="H9" s="16">
        <v>2</v>
      </c>
      <c r="I9" s="16">
        <v>1.5</v>
      </c>
      <c r="J9" s="16">
        <f>'[1]tab de bord licences '!J23</f>
        <v>35</v>
      </c>
      <c r="K9" s="18">
        <f>C9/G9*H9*I9/J9</f>
        <v>0</v>
      </c>
      <c r="L9" s="18">
        <f>K9*1.15</f>
        <v>0</v>
      </c>
      <c r="M9" s="20">
        <f>L9</f>
        <v>0</v>
      </c>
      <c r="N9" s="16"/>
    </row>
    <row r="10" spans="1:14" x14ac:dyDescent="0.2">
      <c r="D10" s="3"/>
      <c r="F10" s="3"/>
      <c r="K10" s="3"/>
      <c r="L10" s="3"/>
      <c r="M10" s="3"/>
    </row>
    <row r="11" spans="1:14" x14ac:dyDescent="0.2">
      <c r="A11" s="25" t="s">
        <v>35</v>
      </c>
      <c r="B11" s="16" t="s">
        <v>19</v>
      </c>
      <c r="C11" s="17"/>
      <c r="D11" s="18" t="e">
        <f>C11*1000/$B$2</f>
        <v>#DIV/0!</v>
      </c>
      <c r="E11" s="19"/>
      <c r="F11" s="18" t="e">
        <f>E11*1000/$B$2</f>
        <v>#DIV/0!</v>
      </c>
      <c r="G11" s="16">
        <v>10</v>
      </c>
      <c r="H11" s="16">
        <v>3</v>
      </c>
      <c r="I11" s="16">
        <v>1.5</v>
      </c>
      <c r="J11" s="16">
        <f>'[1]tab de bord licences  (2)'!K5</f>
        <v>35</v>
      </c>
      <c r="K11" s="18">
        <f>C11/G11*H11*I11/J11</f>
        <v>0</v>
      </c>
      <c r="L11" s="18">
        <f>K11*1.15</f>
        <v>0</v>
      </c>
      <c r="M11" s="32">
        <f>L11+L12+L13+L14</f>
        <v>0</v>
      </c>
      <c r="N11" s="28"/>
    </row>
    <row r="12" spans="1:14" x14ac:dyDescent="0.2">
      <c r="A12" s="26"/>
      <c r="B12" s="16" t="s">
        <v>20</v>
      </c>
      <c r="C12" s="17"/>
      <c r="D12" s="18" t="e">
        <f>C12*1000/$B$2</f>
        <v>#DIV/0!</v>
      </c>
      <c r="E12" s="19"/>
      <c r="F12" s="18" t="e">
        <f>E12*1000/$B$2</f>
        <v>#DIV/0!</v>
      </c>
      <c r="G12" s="16">
        <v>14</v>
      </c>
      <c r="H12" s="16">
        <v>3</v>
      </c>
      <c r="I12" s="16">
        <v>1.5</v>
      </c>
      <c r="J12" s="16">
        <f>'[1]tab de bord licences  (2)'!K15</f>
        <v>35</v>
      </c>
      <c r="K12" s="18">
        <f t="shared" ref="K12:K14" si="0">C12/G12*H12*I12/J12</f>
        <v>0</v>
      </c>
      <c r="L12" s="18">
        <f t="shared" ref="L12:L14" si="1">K12*1.15</f>
        <v>0</v>
      </c>
      <c r="M12" s="32"/>
      <c r="N12" s="29"/>
    </row>
    <row r="13" spans="1:14" x14ac:dyDescent="0.2">
      <c r="A13" s="26"/>
      <c r="B13" s="16" t="s">
        <v>21</v>
      </c>
      <c r="C13" s="17"/>
      <c r="D13" s="18" t="e">
        <f>C13*1000/$B$2</f>
        <v>#DIV/0!</v>
      </c>
      <c r="E13" s="19"/>
      <c r="F13" s="18" t="e">
        <f>E13*1000/$B$2</f>
        <v>#DIV/0!</v>
      </c>
      <c r="G13" s="16">
        <v>12</v>
      </c>
      <c r="H13" s="16">
        <v>3</v>
      </c>
      <c r="I13" s="16">
        <v>1.5</v>
      </c>
      <c r="J13" s="16">
        <f>'[1]tab de bord licences  (2)'!K29</f>
        <v>35</v>
      </c>
      <c r="K13" s="18">
        <f t="shared" si="0"/>
        <v>0</v>
      </c>
      <c r="L13" s="18">
        <f t="shared" si="1"/>
        <v>0</v>
      </c>
      <c r="M13" s="32"/>
      <c r="N13" s="29"/>
    </row>
    <row r="14" spans="1:14" x14ac:dyDescent="0.2">
      <c r="A14" s="27"/>
      <c r="B14" s="16" t="s">
        <v>22</v>
      </c>
      <c r="C14" s="17"/>
      <c r="D14" s="18" t="e">
        <f>C14*1000/$B$2</f>
        <v>#DIV/0!</v>
      </c>
      <c r="E14" s="19"/>
      <c r="F14" s="18" t="e">
        <f>E14*1000/$B$2</f>
        <v>#DIV/0!</v>
      </c>
      <c r="G14" s="16">
        <v>15</v>
      </c>
      <c r="H14" s="16">
        <v>3</v>
      </c>
      <c r="I14" s="16">
        <v>1.5</v>
      </c>
      <c r="J14" s="16">
        <f>'[1]tab de bord licences  (2)'!K4</f>
        <v>35</v>
      </c>
      <c r="K14" s="18">
        <f t="shared" si="0"/>
        <v>0</v>
      </c>
      <c r="L14" s="18">
        <f t="shared" si="1"/>
        <v>0</v>
      </c>
      <c r="M14" s="32"/>
      <c r="N14" s="30"/>
    </row>
    <row r="15" spans="1:14" x14ac:dyDescent="0.2">
      <c r="D15" s="3"/>
      <c r="F15" s="3"/>
      <c r="K15" s="3"/>
      <c r="L15" s="3"/>
      <c r="M15" s="3"/>
    </row>
    <row r="16" spans="1:14" x14ac:dyDescent="0.2">
      <c r="A16" s="15" t="s">
        <v>11</v>
      </c>
      <c r="B16" s="16" t="s">
        <v>23</v>
      </c>
      <c r="C16" s="17"/>
      <c r="D16" s="18" t="e">
        <f>C16*1000/$B$2</f>
        <v>#DIV/0!</v>
      </c>
      <c r="E16" s="19"/>
      <c r="F16" s="18" t="e">
        <f>E16*1000/$B$2</f>
        <v>#DIV/0!</v>
      </c>
      <c r="G16" s="16">
        <v>30</v>
      </c>
      <c r="H16" s="16">
        <v>3</v>
      </c>
      <c r="I16" s="16">
        <v>1.5</v>
      </c>
      <c r="J16" s="16">
        <v>15</v>
      </c>
      <c r="K16" s="18">
        <f>C16/G16*H16*I16/J16</f>
        <v>0</v>
      </c>
      <c r="L16" s="18">
        <f>K16*1.2</f>
        <v>0</v>
      </c>
      <c r="M16" s="32">
        <f>L16+L17</f>
        <v>0</v>
      </c>
      <c r="N16" s="31"/>
    </row>
    <row r="17" spans="1:14" x14ac:dyDescent="0.2">
      <c r="A17" s="16"/>
      <c r="B17" s="16" t="s">
        <v>24</v>
      </c>
      <c r="C17" s="17"/>
      <c r="D17" s="18" t="e">
        <f>C17*1000/$B$2</f>
        <v>#DIV/0!</v>
      </c>
      <c r="E17" s="19"/>
      <c r="F17" s="18" t="e">
        <f>E17*1000/$B$2</f>
        <v>#DIV/0!</v>
      </c>
      <c r="G17" s="16">
        <v>40</v>
      </c>
      <c r="H17" s="16">
        <v>3</v>
      </c>
      <c r="I17" s="16">
        <v>1.5</v>
      </c>
      <c r="J17" s="16">
        <v>15</v>
      </c>
      <c r="K17" s="18">
        <f>C17/G17*H17*I17/J17</f>
        <v>0</v>
      </c>
      <c r="L17" s="18">
        <f>K17*1.2</f>
        <v>0</v>
      </c>
      <c r="M17" s="32"/>
      <c r="N17" s="31"/>
    </row>
    <row r="18" spans="1:14" x14ac:dyDescent="0.2">
      <c r="D18" s="3"/>
      <c r="F18" s="3"/>
      <c r="K18" s="3"/>
      <c r="L18" s="3"/>
      <c r="M18" s="3"/>
    </row>
    <row r="19" spans="1:14" x14ac:dyDescent="0.2">
      <c r="D19" s="3"/>
      <c r="F19" s="3"/>
      <c r="K19" s="3"/>
      <c r="L19" s="3"/>
      <c r="M19" s="3"/>
    </row>
    <row r="20" spans="1:14" x14ac:dyDescent="0.2">
      <c r="A20" s="22" t="s">
        <v>3</v>
      </c>
      <c r="B20" s="16" t="s">
        <v>25</v>
      </c>
      <c r="C20" s="17"/>
      <c r="D20" s="18" t="e">
        <f>C20*1000/$B$2</f>
        <v>#DIV/0!</v>
      </c>
      <c r="E20" s="19"/>
      <c r="F20" s="18" t="e">
        <f>E20*1000/$B$2</f>
        <v>#DIV/0!</v>
      </c>
      <c r="G20" s="16">
        <v>40</v>
      </c>
      <c r="H20" s="16">
        <v>3</v>
      </c>
      <c r="I20" s="16">
        <v>1.5</v>
      </c>
      <c r="J20" s="16">
        <f>'[1]tab de bord licences  (2)'!K13</f>
        <v>35</v>
      </c>
      <c r="K20" s="18">
        <f>C20/G20*H20*I20/J20</f>
        <v>0</v>
      </c>
      <c r="L20" s="18">
        <f>K20*1.2</f>
        <v>0</v>
      </c>
      <c r="M20" s="33">
        <f>L20+L21+L22</f>
        <v>0</v>
      </c>
      <c r="N20" s="31"/>
    </row>
    <row r="21" spans="1:14" x14ac:dyDescent="0.2">
      <c r="A21" s="23"/>
      <c r="B21" s="16" t="s">
        <v>26</v>
      </c>
      <c r="C21" s="17"/>
      <c r="D21" s="18" t="e">
        <f>C21*1000/$B$2</f>
        <v>#DIV/0!</v>
      </c>
      <c r="E21" s="19"/>
      <c r="F21" s="18" t="e">
        <f>E21*1000/$B$2</f>
        <v>#DIV/0!</v>
      </c>
      <c r="G21" s="16">
        <v>20</v>
      </c>
      <c r="H21" s="16">
        <v>3</v>
      </c>
      <c r="I21" s="16">
        <v>1.5</v>
      </c>
      <c r="J21" s="16">
        <f>'[1]tab de bord licences  (2)'!K10</f>
        <v>35</v>
      </c>
      <c r="K21" s="18">
        <f>C21/G21*H21*I21/J21</f>
        <v>0</v>
      </c>
      <c r="L21" s="18">
        <f>K21*1.2</f>
        <v>0</v>
      </c>
      <c r="M21" s="34"/>
      <c r="N21" s="31"/>
    </row>
    <row r="22" spans="1:14" x14ac:dyDescent="0.2">
      <c r="A22" s="23"/>
      <c r="B22" s="16" t="s">
        <v>27</v>
      </c>
      <c r="C22" s="17"/>
      <c r="D22" s="18" t="e">
        <f>C22*1000/$B$2</f>
        <v>#DIV/0!</v>
      </c>
      <c r="E22" s="19"/>
      <c r="F22" s="18" t="e">
        <f>E22*1000/$B$2</f>
        <v>#DIV/0!</v>
      </c>
      <c r="G22" s="16">
        <v>12</v>
      </c>
      <c r="H22" s="16">
        <v>3</v>
      </c>
      <c r="I22" s="16">
        <v>1.5</v>
      </c>
      <c r="J22" s="16">
        <f>'[1]tab de bord licences  (2)'!K24</f>
        <v>35</v>
      </c>
      <c r="K22" s="18">
        <f>C22/G22*H22*I22/J22</f>
        <v>0</v>
      </c>
      <c r="L22" s="18">
        <f>K22*1.2</f>
        <v>0</v>
      </c>
      <c r="M22" s="35"/>
      <c r="N22" s="31"/>
    </row>
    <row r="23" spans="1:14" x14ac:dyDescent="0.2">
      <c r="D23" s="3"/>
      <c r="F23" s="3"/>
      <c r="K23" s="3"/>
      <c r="L23" s="3"/>
      <c r="M23" s="3"/>
    </row>
    <row r="24" spans="1:14" x14ac:dyDescent="0.2">
      <c r="D24" s="3"/>
      <c r="F24" s="3"/>
      <c r="K24" s="3"/>
      <c r="L24" s="3"/>
      <c r="M24" s="3"/>
    </row>
    <row r="25" spans="1:14" x14ac:dyDescent="0.2">
      <c r="A25" s="24" t="s">
        <v>12</v>
      </c>
      <c r="B25" s="16" t="s">
        <v>28</v>
      </c>
      <c r="C25" s="17"/>
      <c r="D25" s="18" t="e">
        <f t="shared" ref="D25:F30" si="2">C25*1000/$B$2</f>
        <v>#DIV/0!</v>
      </c>
      <c r="E25" s="19"/>
      <c r="F25" s="18" t="e">
        <f t="shared" si="2"/>
        <v>#DIV/0!</v>
      </c>
      <c r="G25" s="16">
        <v>20</v>
      </c>
      <c r="H25" s="16">
        <v>3</v>
      </c>
      <c r="I25" s="16">
        <v>1.5</v>
      </c>
      <c r="J25" s="16">
        <f>'[1]tab de bord licences  (2)'!K17</f>
        <v>35</v>
      </c>
      <c r="K25" s="18">
        <f>C25/G25*H25*I25/J25</f>
        <v>0</v>
      </c>
      <c r="L25" s="18">
        <f t="shared" ref="L25:L32" si="3">K25*1.2</f>
        <v>0</v>
      </c>
      <c r="M25" s="32">
        <f>SUM(L25:L28)</f>
        <v>0</v>
      </c>
      <c r="N25" s="31"/>
    </row>
    <row r="26" spans="1:14" x14ac:dyDescent="0.2">
      <c r="A26" s="24"/>
      <c r="B26" s="16" t="s">
        <v>29</v>
      </c>
      <c r="C26" s="17"/>
      <c r="D26" s="18" t="e">
        <f t="shared" si="2"/>
        <v>#DIV/0!</v>
      </c>
      <c r="E26" s="19"/>
      <c r="F26" s="18" t="e">
        <f t="shared" si="2"/>
        <v>#DIV/0!</v>
      </c>
      <c r="G26" s="16">
        <v>20</v>
      </c>
      <c r="H26" s="16">
        <v>3</v>
      </c>
      <c r="I26" s="16">
        <v>1.5</v>
      </c>
      <c r="J26" s="16">
        <f>'[1]tab de bord licences  (2)'!K22</f>
        <v>35</v>
      </c>
      <c r="K26" s="18">
        <f t="shared" ref="K26:K30" si="4">C26/G26*H26*I26/J26</f>
        <v>0</v>
      </c>
      <c r="L26" s="18">
        <f t="shared" si="3"/>
        <v>0</v>
      </c>
      <c r="M26" s="32"/>
      <c r="N26" s="31"/>
    </row>
    <row r="27" spans="1:14" x14ac:dyDescent="0.2">
      <c r="A27" s="24"/>
      <c r="B27" s="16" t="s">
        <v>30</v>
      </c>
      <c r="C27" s="17"/>
      <c r="D27" s="18" t="e">
        <f t="shared" si="2"/>
        <v>#DIV/0!</v>
      </c>
      <c r="E27" s="19"/>
      <c r="F27" s="18" t="e">
        <f t="shared" si="2"/>
        <v>#DIV/0!</v>
      </c>
      <c r="G27" s="16">
        <v>20</v>
      </c>
      <c r="H27" s="16">
        <v>3</v>
      </c>
      <c r="I27" s="16">
        <v>1.5</v>
      </c>
      <c r="J27" s="16">
        <f>'[1]tab de bord licences  (2)'!K40</f>
        <v>35</v>
      </c>
      <c r="K27" s="18">
        <f t="shared" si="4"/>
        <v>0</v>
      </c>
      <c r="L27" s="18">
        <f t="shared" si="3"/>
        <v>0</v>
      </c>
      <c r="M27" s="32"/>
      <c r="N27" s="31"/>
    </row>
    <row r="28" spans="1:14" x14ac:dyDescent="0.2">
      <c r="A28" s="24"/>
      <c r="B28" s="16" t="s">
        <v>31</v>
      </c>
      <c r="C28" s="17"/>
      <c r="D28" s="18" t="e">
        <f t="shared" si="2"/>
        <v>#DIV/0!</v>
      </c>
      <c r="E28" s="19"/>
      <c r="F28" s="18" t="e">
        <f t="shared" si="2"/>
        <v>#DIV/0!</v>
      </c>
      <c r="G28" s="16">
        <v>20</v>
      </c>
      <c r="H28" s="16">
        <v>3</v>
      </c>
      <c r="I28" s="16">
        <v>1.5</v>
      </c>
      <c r="J28" s="16">
        <f>'[1]tab de bord licences  (2)'!K41</f>
        <v>35</v>
      </c>
      <c r="K28" s="18">
        <f t="shared" si="4"/>
        <v>0</v>
      </c>
      <c r="L28" s="18">
        <f t="shared" si="3"/>
        <v>0</v>
      </c>
      <c r="M28" s="32"/>
      <c r="N28" s="31"/>
    </row>
    <row r="29" spans="1:14" x14ac:dyDescent="0.2">
      <c r="A29" s="24"/>
      <c r="B29" s="16" t="s">
        <v>32</v>
      </c>
      <c r="C29" s="17"/>
      <c r="D29" s="18" t="e">
        <f t="shared" si="2"/>
        <v>#DIV/0!</v>
      </c>
      <c r="E29" s="19"/>
      <c r="F29" s="18" t="e">
        <f t="shared" si="2"/>
        <v>#DIV/0!</v>
      </c>
      <c r="G29" s="16">
        <v>20</v>
      </c>
      <c r="H29" s="16">
        <v>3</v>
      </c>
      <c r="I29" s="16">
        <v>1.5</v>
      </c>
      <c r="J29" s="16">
        <f>'[1]tab de bord licences  (2)'!K62</f>
        <v>35</v>
      </c>
      <c r="K29" s="18">
        <f t="shared" si="4"/>
        <v>0</v>
      </c>
      <c r="L29" s="18">
        <f t="shared" si="3"/>
        <v>0</v>
      </c>
      <c r="M29" s="32"/>
      <c r="N29" s="31"/>
    </row>
    <row r="30" spans="1:14" x14ac:dyDescent="0.2">
      <c r="A30" s="24"/>
      <c r="B30" s="16" t="s">
        <v>33</v>
      </c>
      <c r="C30" s="17"/>
      <c r="D30" s="18" t="e">
        <f t="shared" si="2"/>
        <v>#DIV/0!</v>
      </c>
      <c r="E30" s="19"/>
      <c r="F30" s="18" t="e">
        <f t="shared" si="2"/>
        <v>#DIV/0!</v>
      </c>
      <c r="G30" s="16">
        <v>12</v>
      </c>
      <c r="H30" s="16">
        <v>3</v>
      </c>
      <c r="I30" s="16">
        <v>1.5</v>
      </c>
      <c r="J30" s="16">
        <f>'[1]tab de bord licences  (2)'!K6</f>
        <v>35</v>
      </c>
      <c r="K30" s="18">
        <f t="shared" si="4"/>
        <v>0</v>
      </c>
      <c r="L30" s="18">
        <f t="shared" si="3"/>
        <v>0</v>
      </c>
      <c r="M30" s="32"/>
      <c r="N30" s="31"/>
    </row>
    <row r="31" spans="1:14" x14ac:dyDescent="0.2">
      <c r="D31" s="3"/>
      <c r="F31" s="3"/>
      <c r="K31" s="3"/>
      <c r="L31" s="3"/>
      <c r="M31" s="3"/>
    </row>
    <row r="32" spans="1:14" x14ac:dyDescent="0.2">
      <c r="A32" s="15" t="s">
        <v>36</v>
      </c>
      <c r="B32" s="16" t="s">
        <v>34</v>
      </c>
      <c r="C32" s="17"/>
      <c r="D32" s="18" t="e">
        <f>C32*1000/$B$2</f>
        <v>#DIV/0!</v>
      </c>
      <c r="E32" s="19"/>
      <c r="F32" s="18" t="e">
        <f>E32*1000/$B$2</f>
        <v>#DIV/0!</v>
      </c>
      <c r="G32" s="16">
        <v>30</v>
      </c>
      <c r="H32" s="16">
        <v>3</v>
      </c>
      <c r="I32" s="16">
        <v>1.5</v>
      </c>
      <c r="J32" s="16">
        <f>'[1]tab de bord licences  (2)'!K2</f>
        <v>35</v>
      </c>
      <c r="K32" s="18">
        <f>C32/G32*H32*I32/J32</f>
        <v>0</v>
      </c>
      <c r="L32" s="18">
        <f t="shared" si="3"/>
        <v>0</v>
      </c>
      <c r="M32" s="20">
        <f>L32</f>
        <v>0</v>
      </c>
      <c r="N32" s="16"/>
    </row>
    <row r="33" spans="1:13" x14ac:dyDescent="0.2">
      <c r="D33" s="3"/>
      <c r="F33" s="3"/>
      <c r="K33" s="3"/>
      <c r="L33" s="3"/>
      <c r="M33" s="3"/>
    </row>
    <row r="34" spans="1:13" x14ac:dyDescent="0.2">
      <c r="A34" s="1" t="s">
        <v>37</v>
      </c>
      <c r="C34">
        <f>SUM(C9:C32)</f>
        <v>0</v>
      </c>
      <c r="D34" s="3" t="e">
        <f>C34*1000/$B$2</f>
        <v>#DIV/0!</v>
      </c>
      <c r="F34" s="3" t="e">
        <f>E34*1000/$B$2</f>
        <v>#DIV/0!</v>
      </c>
      <c r="K34" s="3"/>
      <c r="L34" s="3"/>
      <c r="M34" s="3"/>
    </row>
    <row r="35" spans="1:13" x14ac:dyDescent="0.2">
      <c r="D35" s="3"/>
      <c r="F35" s="3"/>
      <c r="K35" s="3"/>
      <c r="L35" s="3"/>
      <c r="M35" s="3"/>
    </row>
    <row r="36" spans="1:13" x14ac:dyDescent="0.2">
      <c r="D36" s="3"/>
      <c r="F36" s="3"/>
      <c r="K36" s="3"/>
      <c r="L36" s="3"/>
      <c r="M36" s="3"/>
    </row>
    <row r="37" spans="1:13" x14ac:dyDescent="0.2">
      <c r="K37" s="3"/>
      <c r="L37" s="3"/>
      <c r="M37" s="3"/>
    </row>
    <row r="38" spans="1:13" x14ac:dyDescent="0.2">
      <c r="K38" s="3"/>
      <c r="L38" s="3"/>
      <c r="M38" s="3"/>
    </row>
    <row r="39" spans="1:13" x14ac:dyDescent="0.2">
      <c r="K39" s="3"/>
      <c r="L39" s="3"/>
      <c r="M39" s="3"/>
    </row>
    <row r="40" spans="1:13" x14ac:dyDescent="0.2">
      <c r="K40" s="3"/>
      <c r="L40" s="3"/>
      <c r="M40" s="3"/>
    </row>
    <row r="42" spans="1:13" x14ac:dyDescent="0.2">
      <c r="D42" s="3"/>
      <c r="F42" s="3"/>
    </row>
  </sheetData>
  <mergeCells count="11">
    <mergeCell ref="A20:A22"/>
    <mergeCell ref="A25:A30"/>
    <mergeCell ref="A11:A14"/>
    <mergeCell ref="N11:N14"/>
    <mergeCell ref="N16:N17"/>
    <mergeCell ref="N20:N22"/>
    <mergeCell ref="M25:M30"/>
    <mergeCell ref="N25:N30"/>
    <mergeCell ref="M20:M22"/>
    <mergeCell ref="M11:M14"/>
    <mergeCell ref="M16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besoin théorique licenciés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2026-03-17T16:38:29Z</dcterms:created>
  <dcterms:modified xsi:type="dcterms:W3CDTF">2026-03-23T15:47:50Z</dcterms:modified>
</cp:coreProperties>
</file>